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0700" windowHeight="11760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01 01.1 Pol" sheetId="13" r:id="rId5"/>
    <sheet name="02 02.1 Pol" sheetId="14" r:id="rId6"/>
    <sheet name="03 03.1 Pol" sheetId="15" r:id="rId7"/>
  </sheets>
  <externalReferences>
    <externalReference r:id="rId8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01.1 Pol'!$1:$7</definedName>
    <definedName name="_xlnm.Print_Titles" localSheetId="5">'02 02.1 Pol'!$1:$7</definedName>
    <definedName name="_xlnm.Print_Titles" localSheetId="6">'03 03.1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01.1 Pol'!$A$1:$X$232</definedName>
    <definedName name="_xlnm.Print_Area" localSheetId="5">'02 02.1 Pol'!$A$1:$X$126</definedName>
    <definedName name="_xlnm.Print_Area" localSheetId="6">'03 03.1 Pol'!$A$1:$X$71</definedName>
    <definedName name="_xlnm.Print_Area" localSheetId="1">Stavba!$A$1:$J$73</definedName>
    <definedName name="_xlnm.Print_Area" localSheetId="3">'VON VON Naklady'!$A$1:$X$19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9" i="1"/>
  <c r="F49" i="1"/>
  <c r="G48" i="1"/>
  <c r="F48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70" i="15"/>
  <c r="BA67" i="15"/>
  <c r="BA63" i="15"/>
  <c r="BA61" i="15"/>
  <c r="BA43" i="15"/>
  <c r="BA41" i="15"/>
  <c r="BA38" i="15"/>
  <c r="BA32" i="15"/>
  <c r="BA30" i="15"/>
  <c r="BA28" i="15"/>
  <c r="BA26" i="15"/>
  <c r="BA10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I11" i="15"/>
  <c r="K11" i="15"/>
  <c r="M11" i="15"/>
  <c r="O11" i="15"/>
  <c r="Q11" i="15"/>
  <c r="V11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40" i="15"/>
  <c r="G39" i="15" s="1"/>
  <c r="I40" i="15"/>
  <c r="K40" i="15"/>
  <c r="K39" i="15" s="1"/>
  <c r="O40" i="15"/>
  <c r="O39" i="15" s="1"/>
  <c r="Q40" i="15"/>
  <c r="V40" i="15"/>
  <c r="V39" i="15" s="1"/>
  <c r="G42" i="15"/>
  <c r="I42" i="15"/>
  <c r="I39" i="15" s="1"/>
  <c r="K42" i="15"/>
  <c r="M42" i="15"/>
  <c r="O42" i="15"/>
  <c r="Q42" i="15"/>
  <c r="Q39" i="15" s="1"/>
  <c r="V42" i="15"/>
  <c r="G44" i="15"/>
  <c r="M44" i="15" s="1"/>
  <c r="I44" i="15"/>
  <c r="K44" i="15"/>
  <c r="O44" i="15"/>
  <c r="Q44" i="15"/>
  <c r="V44" i="15"/>
  <c r="G46" i="15"/>
  <c r="I46" i="15"/>
  <c r="K46" i="15"/>
  <c r="M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AE70" i="15"/>
  <c r="G125" i="14"/>
  <c r="BA114" i="14"/>
  <c r="BA113" i="14"/>
  <c r="BA92" i="14"/>
  <c r="BA90" i="14"/>
  <c r="BA87" i="14"/>
  <c r="BA70" i="14"/>
  <c r="BA64" i="14"/>
  <c r="BA61" i="14"/>
  <c r="BA54" i="14"/>
  <c r="BA51" i="14"/>
  <c r="BA34" i="14"/>
  <c r="BA18" i="14"/>
  <c r="BA16" i="14"/>
  <c r="BA13" i="14"/>
  <c r="BA10" i="14"/>
  <c r="G9" i="14"/>
  <c r="I9" i="14"/>
  <c r="I8" i="14" s="1"/>
  <c r="K9" i="14"/>
  <c r="M9" i="14"/>
  <c r="O9" i="14"/>
  <c r="Q9" i="14"/>
  <c r="Q8" i="14" s="1"/>
  <c r="V9" i="14"/>
  <c r="G12" i="14"/>
  <c r="M12" i="14" s="1"/>
  <c r="I12" i="14"/>
  <c r="K12" i="14"/>
  <c r="K8" i="14" s="1"/>
  <c r="O12" i="14"/>
  <c r="O8" i="14" s="1"/>
  <c r="Q12" i="14"/>
  <c r="V12" i="14"/>
  <c r="V8" i="14" s="1"/>
  <c r="G15" i="14"/>
  <c r="I15" i="14"/>
  <c r="K15" i="14"/>
  <c r="M15" i="14"/>
  <c r="O15" i="14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G21" i="14"/>
  <c r="M21" i="14" s="1"/>
  <c r="I21" i="14"/>
  <c r="K21" i="14"/>
  <c r="O21" i="14"/>
  <c r="Q21" i="14"/>
  <c r="V21" i="14"/>
  <c r="G24" i="14"/>
  <c r="I24" i="14"/>
  <c r="K24" i="14"/>
  <c r="M24" i="14"/>
  <c r="O24" i="14"/>
  <c r="Q24" i="14"/>
  <c r="V24" i="14"/>
  <c r="G27" i="14"/>
  <c r="M27" i="14" s="1"/>
  <c r="I27" i="14"/>
  <c r="K27" i="14"/>
  <c r="O27" i="14"/>
  <c r="Q27" i="14"/>
  <c r="V27" i="14"/>
  <c r="G31" i="14"/>
  <c r="I31" i="14"/>
  <c r="K31" i="14"/>
  <c r="M31" i="14"/>
  <c r="O31" i="14"/>
  <c r="Q31" i="14"/>
  <c r="V31" i="14"/>
  <c r="G33" i="14"/>
  <c r="M33" i="14" s="1"/>
  <c r="I33" i="14"/>
  <c r="K33" i="14"/>
  <c r="O33" i="14"/>
  <c r="Q33" i="14"/>
  <c r="V33" i="14"/>
  <c r="G36" i="14"/>
  <c r="I36" i="14"/>
  <c r="K36" i="14"/>
  <c r="M36" i="14"/>
  <c r="O36" i="14"/>
  <c r="Q36" i="14"/>
  <c r="V36" i="14"/>
  <c r="G39" i="14"/>
  <c r="M39" i="14" s="1"/>
  <c r="I39" i="14"/>
  <c r="K39" i="14"/>
  <c r="O39" i="14"/>
  <c r="Q39" i="14"/>
  <c r="V39" i="14"/>
  <c r="G42" i="14"/>
  <c r="G41" i="14" s="1"/>
  <c r="I42" i="14"/>
  <c r="K42" i="14"/>
  <c r="K41" i="14" s="1"/>
  <c r="O42" i="14"/>
  <c r="O41" i="14" s="1"/>
  <c r="Q42" i="14"/>
  <c r="V42" i="14"/>
  <c r="V41" i="14" s="1"/>
  <c r="G44" i="14"/>
  <c r="I44" i="14"/>
  <c r="I41" i="14" s="1"/>
  <c r="K44" i="14"/>
  <c r="M44" i="14"/>
  <c r="O44" i="14"/>
  <c r="Q44" i="14"/>
  <c r="Q41" i="14" s="1"/>
  <c r="V44" i="14"/>
  <c r="G47" i="14"/>
  <c r="M47" i="14" s="1"/>
  <c r="I47" i="14"/>
  <c r="K47" i="14"/>
  <c r="O47" i="14"/>
  <c r="Q47" i="14"/>
  <c r="V47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5" i="14"/>
  <c r="I55" i="14"/>
  <c r="K55" i="14"/>
  <c r="M55" i="14"/>
  <c r="O55" i="14"/>
  <c r="Q55" i="14"/>
  <c r="V55" i="14"/>
  <c r="G58" i="14"/>
  <c r="M58" i="14" s="1"/>
  <c r="I58" i="14"/>
  <c r="K58" i="14"/>
  <c r="O58" i="14"/>
  <c r="Q58" i="14"/>
  <c r="V58" i="14"/>
  <c r="G60" i="14"/>
  <c r="I60" i="14"/>
  <c r="K60" i="14"/>
  <c r="M60" i="14"/>
  <c r="O60" i="14"/>
  <c r="Q60" i="14"/>
  <c r="V60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8" i="14"/>
  <c r="K68" i="14"/>
  <c r="O68" i="14"/>
  <c r="V68" i="14"/>
  <c r="G69" i="14"/>
  <c r="I69" i="14"/>
  <c r="I68" i="14" s="1"/>
  <c r="K69" i="14"/>
  <c r="M69" i="14"/>
  <c r="M68" i="14" s="1"/>
  <c r="O69" i="14"/>
  <c r="Q69" i="14"/>
  <c r="Q68" i="14" s="1"/>
  <c r="V69" i="14"/>
  <c r="G73" i="14"/>
  <c r="I73" i="14"/>
  <c r="I72" i="14" s="1"/>
  <c r="K73" i="14"/>
  <c r="M73" i="14"/>
  <c r="O73" i="14"/>
  <c r="Q73" i="14"/>
  <c r="Q72" i="14" s="1"/>
  <c r="V73" i="14"/>
  <c r="G75" i="14"/>
  <c r="M75" i="14" s="1"/>
  <c r="I75" i="14"/>
  <c r="K75" i="14"/>
  <c r="K72" i="14" s="1"/>
  <c r="O75" i="14"/>
  <c r="O72" i="14" s="1"/>
  <c r="Q75" i="14"/>
  <c r="V75" i="14"/>
  <c r="V72" i="14" s="1"/>
  <c r="G78" i="14"/>
  <c r="I78" i="14"/>
  <c r="K78" i="14"/>
  <c r="M78" i="14"/>
  <c r="O78" i="14"/>
  <c r="Q78" i="14"/>
  <c r="V78" i="14"/>
  <c r="G80" i="14"/>
  <c r="M80" i="14" s="1"/>
  <c r="I80" i="14"/>
  <c r="K80" i="14"/>
  <c r="O80" i="14"/>
  <c r="Q80" i="14"/>
  <c r="V80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9" i="14"/>
  <c r="M89" i="14" s="1"/>
  <c r="I89" i="14"/>
  <c r="K89" i="14"/>
  <c r="O89" i="14"/>
  <c r="Q89" i="14"/>
  <c r="V89" i="14"/>
  <c r="G91" i="14"/>
  <c r="I91" i="14"/>
  <c r="K91" i="14"/>
  <c r="M91" i="14"/>
  <c r="O91" i="14"/>
  <c r="Q91" i="14"/>
  <c r="V91" i="14"/>
  <c r="G94" i="14"/>
  <c r="M94" i="14" s="1"/>
  <c r="I94" i="14"/>
  <c r="K94" i="14"/>
  <c r="O94" i="14"/>
  <c r="Q94" i="14"/>
  <c r="V94" i="14"/>
  <c r="G101" i="14"/>
  <c r="G100" i="14" s="1"/>
  <c r="I101" i="14"/>
  <c r="K101" i="14"/>
  <c r="K100" i="14" s="1"/>
  <c r="O101" i="14"/>
  <c r="O100" i="14" s="1"/>
  <c r="Q101" i="14"/>
  <c r="V101" i="14"/>
  <c r="V100" i="14" s="1"/>
  <c r="G105" i="14"/>
  <c r="I105" i="14"/>
  <c r="I100" i="14" s="1"/>
  <c r="K105" i="14"/>
  <c r="M105" i="14"/>
  <c r="O105" i="14"/>
  <c r="Q105" i="14"/>
  <c r="Q100" i="14" s="1"/>
  <c r="V105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1" i="14"/>
  <c r="K111" i="14"/>
  <c r="O111" i="14"/>
  <c r="V111" i="14"/>
  <c r="G112" i="14"/>
  <c r="I112" i="14"/>
  <c r="I111" i="14" s="1"/>
  <c r="K112" i="14"/>
  <c r="M112" i="14"/>
  <c r="M111" i="14" s="1"/>
  <c r="O112" i="14"/>
  <c r="Q112" i="14"/>
  <c r="Q111" i="14" s="1"/>
  <c r="V112" i="14"/>
  <c r="G116" i="14"/>
  <c r="I116" i="14"/>
  <c r="I115" i="14" s="1"/>
  <c r="K116" i="14"/>
  <c r="M116" i="14"/>
  <c r="O116" i="14"/>
  <c r="Q116" i="14"/>
  <c r="Q115" i="14" s="1"/>
  <c r="V116" i="14"/>
  <c r="G118" i="14"/>
  <c r="M118" i="14" s="1"/>
  <c r="I118" i="14"/>
  <c r="K118" i="14"/>
  <c r="K115" i="14" s="1"/>
  <c r="O118" i="14"/>
  <c r="O115" i="14" s="1"/>
  <c r="Q118" i="14"/>
  <c r="V118" i="14"/>
  <c r="V115" i="14" s="1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I122" i="14"/>
  <c r="K122" i="14"/>
  <c r="M122" i="14"/>
  <c r="O122" i="14"/>
  <c r="Q122" i="14"/>
  <c r="V122" i="14"/>
  <c r="AE125" i="14"/>
  <c r="G231" i="13"/>
  <c r="BA198" i="13"/>
  <c r="BA196" i="13"/>
  <c r="BA88" i="13"/>
  <c r="BA84" i="13"/>
  <c r="BA58" i="13"/>
  <c r="BA48" i="13"/>
  <c r="BA42" i="13"/>
  <c r="BA40" i="13"/>
  <c r="BA35" i="13"/>
  <c r="BA31" i="13"/>
  <c r="BA25" i="13"/>
  <c r="BA22" i="13"/>
  <c r="BA19" i="13"/>
  <c r="BA12" i="13"/>
  <c r="BA10" i="13"/>
  <c r="G9" i="13"/>
  <c r="I9" i="13"/>
  <c r="I8" i="13" s="1"/>
  <c r="K9" i="13"/>
  <c r="M9" i="13"/>
  <c r="O9" i="13"/>
  <c r="Q9" i="13"/>
  <c r="Q8" i="13" s="1"/>
  <c r="V9" i="13"/>
  <c r="G11" i="13"/>
  <c r="M11" i="13" s="1"/>
  <c r="I11" i="13"/>
  <c r="K11" i="13"/>
  <c r="K8" i="13" s="1"/>
  <c r="O11" i="13"/>
  <c r="O8" i="13" s="1"/>
  <c r="Q11" i="13"/>
  <c r="V11" i="13"/>
  <c r="V8" i="13" s="1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4" i="13"/>
  <c r="I24" i="13"/>
  <c r="K24" i="13"/>
  <c r="M24" i="13"/>
  <c r="O24" i="13"/>
  <c r="Q24" i="13"/>
  <c r="V24" i="13"/>
  <c r="G30" i="13"/>
  <c r="M30" i="13" s="1"/>
  <c r="I30" i="13"/>
  <c r="K30" i="13"/>
  <c r="O30" i="13"/>
  <c r="Q30" i="13"/>
  <c r="V30" i="13"/>
  <c r="G34" i="13"/>
  <c r="I34" i="13"/>
  <c r="K34" i="13"/>
  <c r="M34" i="13"/>
  <c r="O34" i="13"/>
  <c r="Q34" i="13"/>
  <c r="V34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60" i="13"/>
  <c r="I60" i="13"/>
  <c r="K60" i="13"/>
  <c r="M60" i="13"/>
  <c r="O60" i="13"/>
  <c r="Q60" i="13"/>
  <c r="V60" i="13"/>
  <c r="G64" i="13"/>
  <c r="M64" i="13" s="1"/>
  <c r="I64" i="13"/>
  <c r="K64" i="13"/>
  <c r="O64" i="13"/>
  <c r="Q64" i="13"/>
  <c r="V64" i="13"/>
  <c r="G66" i="13"/>
  <c r="I66" i="13"/>
  <c r="K66" i="13"/>
  <c r="M66" i="13"/>
  <c r="O66" i="13"/>
  <c r="Q66" i="13"/>
  <c r="V66" i="13"/>
  <c r="G68" i="13"/>
  <c r="M68" i="13" s="1"/>
  <c r="I68" i="13"/>
  <c r="K68" i="13"/>
  <c r="O68" i="13"/>
  <c r="Q68" i="13"/>
  <c r="V68" i="13"/>
  <c r="G71" i="13"/>
  <c r="I71" i="13"/>
  <c r="K71" i="13"/>
  <c r="M71" i="13"/>
  <c r="O71" i="13"/>
  <c r="Q71" i="13"/>
  <c r="V71" i="13"/>
  <c r="G74" i="13"/>
  <c r="M74" i="13" s="1"/>
  <c r="I74" i="13"/>
  <c r="K74" i="13"/>
  <c r="O74" i="13"/>
  <c r="Q74" i="13"/>
  <c r="V74" i="13"/>
  <c r="G77" i="13"/>
  <c r="I77" i="13"/>
  <c r="K77" i="13"/>
  <c r="M77" i="13"/>
  <c r="O77" i="13"/>
  <c r="Q77" i="13"/>
  <c r="V77" i="13"/>
  <c r="G83" i="13"/>
  <c r="M83" i="13" s="1"/>
  <c r="I83" i="13"/>
  <c r="K83" i="13"/>
  <c r="O83" i="13"/>
  <c r="Q83" i="13"/>
  <c r="V83" i="13"/>
  <c r="G87" i="13"/>
  <c r="I87" i="13"/>
  <c r="K87" i="13"/>
  <c r="M87" i="13"/>
  <c r="O87" i="13"/>
  <c r="Q87" i="13"/>
  <c r="V87" i="13"/>
  <c r="G92" i="13"/>
  <c r="M92" i="13" s="1"/>
  <c r="I92" i="13"/>
  <c r="K92" i="13"/>
  <c r="O92" i="13"/>
  <c r="Q92" i="13"/>
  <c r="V92" i="13"/>
  <c r="G94" i="13"/>
  <c r="I94" i="13"/>
  <c r="K94" i="13"/>
  <c r="M94" i="13"/>
  <c r="O94" i="13"/>
  <c r="Q94" i="13"/>
  <c r="V94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2" i="13"/>
  <c r="I102" i="13"/>
  <c r="I101" i="13" s="1"/>
  <c r="K102" i="13"/>
  <c r="M102" i="13"/>
  <c r="O102" i="13"/>
  <c r="Q102" i="13"/>
  <c r="Q101" i="13" s="1"/>
  <c r="V102" i="13"/>
  <c r="G104" i="13"/>
  <c r="M104" i="13" s="1"/>
  <c r="I104" i="13"/>
  <c r="K104" i="13"/>
  <c r="K101" i="13" s="1"/>
  <c r="O104" i="13"/>
  <c r="O101" i="13" s="1"/>
  <c r="Q104" i="13"/>
  <c r="V104" i="13"/>
  <c r="V101" i="13" s="1"/>
  <c r="G106" i="13"/>
  <c r="G105" i="13" s="1"/>
  <c r="I106" i="13"/>
  <c r="K106" i="13"/>
  <c r="K105" i="13" s="1"/>
  <c r="O106" i="13"/>
  <c r="O105" i="13" s="1"/>
  <c r="Q106" i="13"/>
  <c r="V106" i="13"/>
  <c r="V105" i="13" s="1"/>
  <c r="G109" i="13"/>
  <c r="I109" i="13"/>
  <c r="I105" i="13" s="1"/>
  <c r="K109" i="13"/>
  <c r="M109" i="13"/>
  <c r="O109" i="13"/>
  <c r="Q109" i="13"/>
  <c r="Q105" i="13" s="1"/>
  <c r="V109" i="13"/>
  <c r="G111" i="13"/>
  <c r="M111" i="13" s="1"/>
  <c r="I111" i="13"/>
  <c r="K111" i="13"/>
  <c r="O111" i="13"/>
  <c r="Q111" i="13"/>
  <c r="V111" i="13"/>
  <c r="G113" i="13"/>
  <c r="I113" i="13"/>
  <c r="K113" i="13"/>
  <c r="M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8" i="13"/>
  <c r="G117" i="13" s="1"/>
  <c r="I118" i="13"/>
  <c r="K118" i="13"/>
  <c r="K117" i="13" s="1"/>
  <c r="O118" i="13"/>
  <c r="O117" i="13" s="1"/>
  <c r="Q118" i="13"/>
  <c r="V118" i="13"/>
  <c r="V117" i="13" s="1"/>
  <c r="G121" i="13"/>
  <c r="I121" i="13"/>
  <c r="I117" i="13" s="1"/>
  <c r="K121" i="13"/>
  <c r="M121" i="13"/>
  <c r="O121" i="13"/>
  <c r="Q121" i="13"/>
  <c r="Q117" i="13" s="1"/>
  <c r="V121" i="13"/>
  <c r="G124" i="13"/>
  <c r="M124" i="13" s="1"/>
  <c r="I124" i="13"/>
  <c r="K124" i="13"/>
  <c r="O124" i="13"/>
  <c r="Q124" i="13"/>
  <c r="V124" i="13"/>
  <c r="G128" i="13"/>
  <c r="G127" i="13" s="1"/>
  <c r="I128" i="13"/>
  <c r="K128" i="13"/>
  <c r="K127" i="13" s="1"/>
  <c r="O128" i="13"/>
  <c r="O127" i="13" s="1"/>
  <c r="Q128" i="13"/>
  <c r="V128" i="13"/>
  <c r="V127" i="13" s="1"/>
  <c r="G131" i="13"/>
  <c r="I131" i="13"/>
  <c r="I127" i="13" s="1"/>
  <c r="K131" i="13"/>
  <c r="M131" i="13"/>
  <c r="O131" i="13"/>
  <c r="Q131" i="13"/>
  <c r="Q127" i="13" s="1"/>
  <c r="V131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38" i="13"/>
  <c r="M138" i="13" s="1"/>
  <c r="I138" i="13"/>
  <c r="K138" i="13"/>
  <c r="O138" i="13"/>
  <c r="Q138" i="13"/>
  <c r="V138" i="13"/>
  <c r="G139" i="13"/>
  <c r="I139" i="13"/>
  <c r="K139" i="13"/>
  <c r="M139" i="13"/>
  <c r="O139" i="13"/>
  <c r="Q139" i="13"/>
  <c r="V139" i="13"/>
  <c r="G141" i="13"/>
  <c r="I141" i="13"/>
  <c r="I140" i="13" s="1"/>
  <c r="K141" i="13"/>
  <c r="M141" i="13"/>
  <c r="O141" i="13"/>
  <c r="Q141" i="13"/>
  <c r="Q140" i="13" s="1"/>
  <c r="V141" i="13"/>
  <c r="G143" i="13"/>
  <c r="M143" i="13" s="1"/>
  <c r="I143" i="13"/>
  <c r="K143" i="13"/>
  <c r="K140" i="13" s="1"/>
  <c r="O143" i="13"/>
  <c r="O140" i="13" s="1"/>
  <c r="Q143" i="13"/>
  <c r="V143" i="13"/>
  <c r="V140" i="13" s="1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G149" i="13"/>
  <c r="I149" i="13"/>
  <c r="K149" i="13"/>
  <c r="M149" i="13"/>
  <c r="O149" i="13"/>
  <c r="Q149" i="13"/>
  <c r="V149" i="13"/>
  <c r="G157" i="13"/>
  <c r="M157" i="13" s="1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I162" i="13"/>
  <c r="K162" i="13"/>
  <c r="M162" i="13"/>
  <c r="O162" i="13"/>
  <c r="Q162" i="13"/>
  <c r="V162" i="13"/>
  <c r="G168" i="13"/>
  <c r="M168" i="13" s="1"/>
  <c r="I168" i="13"/>
  <c r="K168" i="13"/>
  <c r="O168" i="13"/>
  <c r="Q168" i="13"/>
  <c r="V168" i="13"/>
  <c r="G169" i="13"/>
  <c r="I169" i="13"/>
  <c r="K169" i="13"/>
  <c r="M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I194" i="13"/>
  <c r="K194" i="13"/>
  <c r="M194" i="13"/>
  <c r="O194" i="13"/>
  <c r="Q194" i="13"/>
  <c r="V194" i="13"/>
  <c r="G195" i="13"/>
  <c r="M195" i="13" s="1"/>
  <c r="I195" i="13"/>
  <c r="K195" i="13"/>
  <c r="O195" i="13"/>
  <c r="Q195" i="13"/>
  <c r="V195" i="13"/>
  <c r="G197" i="13"/>
  <c r="I197" i="13"/>
  <c r="K197" i="13"/>
  <c r="M197" i="13"/>
  <c r="O197" i="13"/>
  <c r="Q197" i="13"/>
  <c r="V197" i="13"/>
  <c r="G199" i="13"/>
  <c r="M199" i="13" s="1"/>
  <c r="I199" i="13"/>
  <c r="K199" i="13"/>
  <c r="O199" i="13"/>
  <c r="Q199" i="13"/>
  <c r="V199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I203" i="13"/>
  <c r="K203" i="13"/>
  <c r="M203" i="13"/>
  <c r="O203" i="13"/>
  <c r="Q203" i="13"/>
  <c r="V203" i="13"/>
  <c r="G205" i="13"/>
  <c r="M205" i="13" s="1"/>
  <c r="I205" i="13"/>
  <c r="K205" i="13"/>
  <c r="O205" i="13"/>
  <c r="Q205" i="13"/>
  <c r="V205" i="13"/>
  <c r="G206" i="13"/>
  <c r="I206" i="13"/>
  <c r="K206" i="13"/>
  <c r="M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I208" i="13"/>
  <c r="K208" i="13"/>
  <c r="M208" i="13"/>
  <c r="O208" i="13"/>
  <c r="Q208" i="13"/>
  <c r="V208" i="13"/>
  <c r="G209" i="13"/>
  <c r="M209" i="13" s="1"/>
  <c r="I209" i="13"/>
  <c r="K209" i="13"/>
  <c r="O209" i="13"/>
  <c r="Q209" i="13"/>
  <c r="V209" i="13"/>
  <c r="G211" i="13"/>
  <c r="I211" i="13"/>
  <c r="K211" i="13"/>
  <c r="M211" i="13"/>
  <c r="O211" i="13"/>
  <c r="Q211" i="13"/>
  <c r="V211" i="13"/>
  <c r="G212" i="13"/>
  <c r="K212" i="13"/>
  <c r="O212" i="13"/>
  <c r="V212" i="13"/>
  <c r="G213" i="13"/>
  <c r="I213" i="13"/>
  <c r="I212" i="13" s="1"/>
  <c r="K213" i="13"/>
  <c r="M213" i="13"/>
  <c r="M212" i="13" s="1"/>
  <c r="O213" i="13"/>
  <c r="Q213" i="13"/>
  <c r="Q212" i="13" s="1"/>
  <c r="V213" i="13"/>
  <c r="G217" i="13"/>
  <c r="I217" i="13"/>
  <c r="I216" i="13" s="1"/>
  <c r="K217" i="13"/>
  <c r="M217" i="13"/>
  <c r="O217" i="13"/>
  <c r="Q217" i="13"/>
  <c r="Q216" i="13" s="1"/>
  <c r="V217" i="13"/>
  <c r="G219" i="13"/>
  <c r="M219" i="13" s="1"/>
  <c r="I219" i="13"/>
  <c r="K219" i="13"/>
  <c r="K216" i="13" s="1"/>
  <c r="O219" i="13"/>
  <c r="O216" i="13" s="1"/>
  <c r="Q219" i="13"/>
  <c r="V219" i="13"/>
  <c r="V216" i="13" s="1"/>
  <c r="I221" i="13"/>
  <c r="Q221" i="13"/>
  <c r="G222" i="13"/>
  <c r="I222" i="13"/>
  <c r="K222" i="13"/>
  <c r="K221" i="13" s="1"/>
  <c r="O222" i="13"/>
  <c r="O221" i="13" s="1"/>
  <c r="Q222" i="13"/>
  <c r="V222" i="13"/>
  <c r="V221" i="13" s="1"/>
  <c r="G225" i="13"/>
  <c r="I225" i="13"/>
  <c r="I224" i="13" s="1"/>
  <c r="K225" i="13"/>
  <c r="K224" i="13" s="1"/>
  <c r="O225" i="13"/>
  <c r="Q225" i="13"/>
  <c r="Q224" i="13" s="1"/>
  <c r="V225" i="13"/>
  <c r="G226" i="13"/>
  <c r="I226" i="13"/>
  <c r="K226" i="13"/>
  <c r="M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I228" i="13"/>
  <c r="K228" i="13"/>
  <c r="M228" i="13"/>
  <c r="O228" i="13"/>
  <c r="Q228" i="13"/>
  <c r="V228" i="13"/>
  <c r="AE231" i="13"/>
  <c r="G18" i="12"/>
  <c r="G9" i="12"/>
  <c r="I9" i="12"/>
  <c r="I8" i="12" s="1"/>
  <c r="K9" i="12"/>
  <c r="M9" i="12"/>
  <c r="O9" i="12"/>
  <c r="Q9" i="12"/>
  <c r="Q8" i="12" s="1"/>
  <c r="V9" i="12"/>
  <c r="G10" i="12"/>
  <c r="G8" i="12" s="1"/>
  <c r="I10" i="12"/>
  <c r="K10" i="12"/>
  <c r="K8" i="12" s="1"/>
  <c r="O10" i="12"/>
  <c r="O8" i="12" s="1"/>
  <c r="Q10" i="12"/>
  <c r="V10" i="12"/>
  <c r="V8" i="12" s="1"/>
  <c r="G11" i="12"/>
  <c r="I11" i="12"/>
  <c r="K11" i="12"/>
  <c r="M11" i="12"/>
  <c r="O11" i="12"/>
  <c r="Q11" i="12"/>
  <c r="V11" i="12"/>
  <c r="G12" i="12"/>
  <c r="G13" i="12"/>
  <c r="I13" i="12"/>
  <c r="I12" i="12" s="1"/>
  <c r="K13" i="12"/>
  <c r="M13" i="12"/>
  <c r="O13" i="12"/>
  <c r="Q13" i="12"/>
  <c r="Q12" i="12" s="1"/>
  <c r="V13" i="12"/>
  <c r="G14" i="12"/>
  <c r="M14" i="12" s="1"/>
  <c r="I14" i="12"/>
  <c r="K14" i="12"/>
  <c r="K12" i="12" s="1"/>
  <c r="O14" i="12"/>
  <c r="O12" i="12" s="1"/>
  <c r="Q14" i="12"/>
  <c r="V14" i="12"/>
  <c r="V12" i="12" s="1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AE18" i="12"/>
  <c r="AF18" i="12"/>
  <c r="I20" i="1"/>
  <c r="I19" i="1"/>
  <c r="I18" i="1"/>
  <c r="I17" i="1"/>
  <c r="I16" i="1"/>
  <c r="I73" i="1"/>
  <c r="J57" i="1" s="1"/>
  <c r="F50" i="1"/>
  <c r="G50" i="1"/>
  <c r="G25" i="1" s="1"/>
  <c r="A25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0" i="1" s="1"/>
  <c r="J59" i="1" l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G28" i="1"/>
  <c r="A26" i="1"/>
  <c r="G26" i="1"/>
  <c r="G23" i="1"/>
  <c r="AF70" i="15"/>
  <c r="M40" i="15"/>
  <c r="M39" i="15" s="1"/>
  <c r="M9" i="15"/>
  <c r="M8" i="15" s="1"/>
  <c r="M115" i="14"/>
  <c r="M72" i="14"/>
  <c r="M8" i="14"/>
  <c r="G115" i="14"/>
  <c r="G72" i="14"/>
  <c r="G8" i="14"/>
  <c r="AF125" i="14"/>
  <c r="M101" i="14"/>
  <c r="M100" i="14" s="1"/>
  <c r="M42" i="14"/>
  <c r="M41" i="14" s="1"/>
  <c r="V224" i="13"/>
  <c r="O224" i="13"/>
  <c r="G224" i="13"/>
  <c r="M216" i="13"/>
  <c r="M140" i="13"/>
  <c r="M101" i="13"/>
  <c r="AF231" i="13"/>
  <c r="M225" i="13"/>
  <c r="M224" i="13" s="1"/>
  <c r="G221" i="13"/>
  <c r="M222" i="13"/>
  <c r="M221" i="13" s="1"/>
  <c r="M8" i="13"/>
  <c r="G216" i="13"/>
  <c r="G140" i="13"/>
  <c r="G101" i="13"/>
  <c r="G8" i="13"/>
  <c r="M128" i="13"/>
  <c r="M127" i="13" s="1"/>
  <c r="M118" i="13"/>
  <c r="M117" i="13" s="1"/>
  <c r="M106" i="13"/>
  <c r="M105" i="13" s="1"/>
  <c r="M12" i="12"/>
  <c r="M10" i="12"/>
  <c r="M8" i="12" s="1"/>
  <c r="I39" i="1"/>
  <c r="I50" i="1" s="1"/>
  <c r="I21" i="1"/>
  <c r="J28" i="1"/>
  <c r="J26" i="1"/>
  <c r="G38" i="1"/>
  <c r="F38" i="1"/>
  <c r="J23" i="1"/>
  <c r="J24" i="1"/>
  <c r="J25" i="1"/>
  <c r="J27" i="1"/>
  <c r="E24" i="1"/>
  <c r="E26" i="1"/>
  <c r="J73" i="1" l="1"/>
  <c r="A23" i="1"/>
  <c r="J48" i="1"/>
  <c r="J46" i="1"/>
  <c r="J44" i="1"/>
  <c r="J42" i="1"/>
  <c r="J40" i="1"/>
  <c r="J49" i="1"/>
  <c r="J47" i="1"/>
  <c r="J45" i="1"/>
  <c r="J43" i="1"/>
  <c r="J41" i="1"/>
  <c r="J39" i="1"/>
  <c r="J50" i="1" s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<sst xmlns="http://schemas.openxmlformats.org/spreadsheetml/2006/main" count="2183" uniqueCount="685">
  <si>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</si>
  <si>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</si>
  <si>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</si>
  <si>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</si>
  <si>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</si>
  <si>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</si>
  <si>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</si>
  <si>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</si>
  <si>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</si>
  <si>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</si>
  <si>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</si>
  <si>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</si>
  <si>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</si>
  <si>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</si>
  <si>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</si>
  <si>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</si>
  <si>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</si>
  <si>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</si>
  <si>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</si>
  <si>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</si>
  <si>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</si>
  <si>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</si>
  <si>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</si>
  <si>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</si>
  <si>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</si>
  <si>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</si>
  <si>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</si>
  <si>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</si>
  <si>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</si>
  <si>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</si>
  <si>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</si>
  <si>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</si>
  <si>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</si>
  <si>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</si>
  <si>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</si>
  <si>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</si>
  <si>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</si>
  <si>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</si>
  <si>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</si>
  <si>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</si>
  <si>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</si>
  <si>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</si>
  <si>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</si>
  <si>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191237</t>
  </si>
  <si>
    <t>Prodloužení vodovodu k. ú. Karpentná</t>
  </si>
  <si>
    <t>Statutární město Třinec</t>
  </si>
  <si>
    <t>Jablunkovská 160</t>
  </si>
  <si>
    <t>Třinec-Staré Město</t>
  </si>
  <si>
    <t>73961</t>
  </si>
  <si>
    <t>00297313</t>
  </si>
  <si>
    <t>CZ00297313</t>
  </si>
  <si>
    <t>Věra Babilonová</t>
  </si>
  <si>
    <t>Kopernikova 720</t>
  </si>
  <si>
    <t>Třinec-Lyžbice</t>
  </si>
  <si>
    <t>71214771</t>
  </si>
  <si>
    <t>CZ8157114955</t>
  </si>
  <si>
    <t>Stavba</t>
  </si>
  <si>
    <t>Ostatní a vedlejší náklady</t>
  </si>
  <si>
    <t>VON</t>
  </si>
  <si>
    <t>Vedlejší a ostatní náklady - soupis prací</t>
  </si>
  <si>
    <t>Stavební objekt</t>
  </si>
  <si>
    <t>01</t>
  </si>
  <si>
    <t>Prodloužení vodovodu</t>
  </si>
  <si>
    <t>01.1</t>
  </si>
  <si>
    <t xml:space="preserve">Prodloužení vodovodu - soupis prací </t>
  </si>
  <si>
    <t>02</t>
  </si>
  <si>
    <t>Redukční šachta - stavební část</t>
  </si>
  <si>
    <t>02.1</t>
  </si>
  <si>
    <t>Redukční šachta - soupis prací</t>
  </si>
  <si>
    <t>Inženýrský objekt</t>
  </si>
  <si>
    <t>03</t>
  </si>
  <si>
    <t>Vystrojení redukční šachty</t>
  </si>
  <si>
    <t>03.1</t>
  </si>
  <si>
    <t>Vystrojení redukční šachty - soupis prací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</si>
  <si>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</si>
  <si>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</si>
  <si>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</si>
  <si>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</si>
  <si>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</si>
  <si>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</si>
  <si>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</si>
  <si>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</si>
  <si>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</si>
  <si>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</si>
  <si>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</si>
  <si>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</si>
  <si>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</si>
  <si>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</si>
  <si>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</si>
  <si>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</si>
  <si>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</si>
  <si>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</si>
  <si>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</si>
  <si>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</si>
  <si>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</si>
  <si>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</si>
  <si>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A</t>
  </si>
  <si>
    <t>Armatury</t>
  </si>
  <si>
    <t>B</t>
  </si>
  <si>
    <t xml:space="preserve"> Příruby, přírubové spoje, potrubí, tvarovky, kotvení</t>
  </si>
  <si>
    <t>711</t>
  </si>
  <si>
    <t>Izolace proti vodě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</si>
  <si>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</si>
  <si>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</si>
  <si>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</si>
  <si>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</si>
  <si>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</si>
  <si>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</si>
  <si>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</si>
  <si>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</si>
  <si>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</si>
  <si>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</si>
  <si>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</si>
  <si>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</si>
  <si>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</si>
  <si>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</si>
  <si>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</si>
  <si>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</si>
  <si>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</si>
  <si>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</si>
  <si>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</si>
  <si>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</si>
  <si>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</si>
  <si>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</si>
  <si>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</si>
  <si>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</si>
  <si>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</si>
  <si>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</si>
  <si>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</si>
  <si>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</si>
  <si>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</si>
  <si>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</si>
  <si>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</si>
  <si>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</si>
  <si>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</si>
  <si>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</si>
  <si>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</si>
  <si>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</si>
  <si>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</si>
  <si>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</si>
  <si>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</si>
  <si>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</si>
  <si>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19/ II</t>
  </si>
  <si>
    <t>Indiv</t>
  </si>
  <si>
    <t>VRN</t>
  </si>
  <si>
    <t>POL99_8</t>
  </si>
  <si>
    <t>005111020R</t>
  </si>
  <si>
    <t>Vytyčení stavby</t>
  </si>
  <si>
    <t>005121 R</t>
  </si>
  <si>
    <t>Zařízení staveniště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</si>
  <si>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</si>
  <si>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</si>
  <si>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</si>
  <si>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</si>
  <si>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  R</t>
  </si>
  <si>
    <t>Zkoušky a revize</t>
  </si>
  <si>
    <t>005241020R</t>
  </si>
  <si>
    <t xml:space="preserve">Geodetické zaměření skutečného provedení  </t>
  </si>
  <si>
    <t>SUM</t>
  </si>
  <si>
    <t>END</t>
  </si>
  <si>
    <t>Položkový soupis prací a dodávek</t>
  </si>
  <si>
    <t>112101133R00</t>
  </si>
  <si>
    <t>Pokácení stromu listnaté, průměr přes 300 do 400 mm, ve svahu přes 1:5 do 1:2</t>
  </si>
  <si>
    <t>kus</t>
  </si>
  <si>
    <t>823-1</t>
  </si>
  <si>
    <t>Práce</t>
  </si>
  <si>
    <t>POL1_</t>
  </si>
  <si>
    <t>s rozřezáním a odstraněním větví a kmene do vzdálenosti 20 m, se složením na hromady nebo s naložením na dopravní prostředek,</t>
  </si>
  <si>
    <t>SPI</t>
  </si>
  <si>
    <t>112201123R00</t>
  </si>
  <si>
    <t>Odstranění pařezu průměr přes 300 do 400 mm, na svahu přes 1:5 do 1:2</t>
  </si>
  <si>
    <t>s odklizením získaného dřeva na vzdálenost do 20 m, se složením na hromady nebo s naložením na dopravní prostředek, se zasypáním jámy, doplněním zeminy, zhutněním a úpravou terénu,</t>
  </si>
  <si>
    <t>113108412R00</t>
  </si>
  <si>
    <t>Odstranění podkladů nebo krytů živičných, v ploše jednotlivě nad 50 m2, tloušťka vrstvy 120 mm</t>
  </si>
  <si>
    <t>m2</t>
  </si>
  <si>
    <t>822-1</t>
  </si>
  <si>
    <t>asfaltová komunikace : (40+18+3)*0,8</t>
  </si>
  <si>
    <t>VV</t>
  </si>
  <si>
    <t>113107630R00</t>
  </si>
  <si>
    <t>Odstranění podkladů nebo krytů z kameniva hrubého drceného, v ploše jednotlivě nad 50 m2, tloušťka vrstvy 300 mm</t>
  </si>
  <si>
    <t>šotolina : (174+25+65)*0,8</t>
  </si>
  <si>
    <t>119001421R00</t>
  </si>
  <si>
    <t>Dočasné zajištění podzemního potrubí nebo vedení kabelů do 3 kabelů</t>
  </si>
  <si>
    <t>m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</si>
  <si>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</si>
  <si>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</si>
  <si>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10*1</t>
  </si>
  <si>
    <t>119001411R00</t>
  </si>
  <si>
    <t>Dočasné zajištění podzemního potrubí nebo vedení betonového potrubí_x000D_
 DN  do 200 mm</t>
  </si>
  <si>
    <t>4*1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</si>
  <si>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</si>
  <si>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</si>
  <si>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</si>
  <si>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</si>
  <si>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napojení na vodovodní řád : 1,5*0,8*1,7</t>
  </si>
  <si>
    <t>křížení s vodovodním řádem : 1,5*0,8*1,7*4</t>
  </si>
  <si>
    <t>křížení s NN : 1,5*0,8*1,7</t>
  </si>
  <si>
    <t>křížení s CETIN : 1,5*0,8*1,7*9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</si>
  <si>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</si>
  <si>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</si>
  <si>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</si>
  <si>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(230,9-174-7-40)*0,8*0,3</t>
  </si>
  <si>
    <t>(402,2-18-25-65-5-3)*0,8*0,3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</si>
  <si>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</si>
  <si>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</si>
  <si>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</si>
  <si>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startovací jámy protlaku : </t>
  </si>
  <si>
    <t>2*1,5*(1,7-0,3)</t>
  </si>
  <si>
    <t>3,5*3*(3,5-0,3)*2</t>
  </si>
  <si>
    <t>131201119R00</t>
  </si>
  <si>
    <t xml:space="preserve">Hloubení nezapažených jam a zářezů příplatek za lepivost, v hornině 3,  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</si>
  <si>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</si>
  <si>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</si>
  <si>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</si>
  <si>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terén : (230,9-174-7-40)*0,8*(1,7-0,3)</t>
  </si>
  <si>
    <t>terén : (402,2-18-25-65-5-3)*0,8*(1,7-0,3)</t>
  </si>
  <si>
    <t>šotolina : (174+25+65)*0,8*(1,7-0,3)</t>
  </si>
  <si>
    <t>asfaltová komunikace : (40+18+3)*0,8*(1,7-0,3)</t>
  </si>
  <si>
    <t>132201219R00</t>
  </si>
  <si>
    <t xml:space="preserve">Hloubení rýh šířky přes 60 do 200 cm příplatek za lepivost, v hornině 3,  </t>
  </si>
  <si>
    <t>139601102R00</t>
  </si>
  <si>
    <t>Ruční výkop jam, rýh a šachet v hornině 3</t>
  </si>
  <si>
    <t>s přehozením na vzdálenost do 5 m nebo s naložením na ruční dopravní prostředek</t>
  </si>
  <si>
    <t>141700101R01</t>
  </si>
  <si>
    <t>Protlak neřízený z trub do DN 125 mm v hor.1 - 4, včetně dodávky chráničky PE 125 x 7,1 mm</t>
  </si>
  <si>
    <t>Vlastní</t>
  </si>
  <si>
    <t>141700102R01</t>
  </si>
  <si>
    <t>Protlak neřízený z trub do DN 160 mm v hor.1 - 4, včetně dodávky chráničky PE 160 x 9,1 mm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</si>
  <si>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</si>
  <si>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</si>
  <si>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</si>
  <si>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71,4+695,632*0,5</t>
  </si>
  <si>
    <t>151101101R00</t>
  </si>
  <si>
    <t>Zřízení pažení a rozepření stěn rýh příložné  pro jakoukoliv mezerovitost, hloubky do 2 m</t>
  </si>
  <si>
    <t>pro podzemní vedení pro všechny šířky rýhy,</t>
  </si>
  <si>
    <t>(402,2-5)*1,7*2</t>
  </si>
  <si>
    <t>(230,9-7)*1,7*2</t>
  </si>
  <si>
    <t>151101111R00</t>
  </si>
  <si>
    <t>Odstranění pažení a rozepření rýh příložné , hloubky do 2 m</t>
  </si>
  <si>
    <t>pro podzemní vedení s uložením materiálu na vzdálenost do 3 m od kraje výkopu,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</si>
  <si>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</si>
  <si>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</si>
  <si>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</si>
  <si>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</si>
  <si>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</si>
  <si>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287,665*7</t>
  </si>
  <si>
    <t>167101101R00</t>
  </si>
  <si>
    <t>Nakládání, skládání, překládání neulehlého výkopku nakládání výkopku_x000D_
 do 100 m3, z horniny 1 až 4</t>
  </si>
  <si>
    <t>výkop : 71,4+695,632</t>
  </si>
  <si>
    <t>odečet zásypu : -479,367</t>
  </si>
  <si>
    <t>199000005R00</t>
  </si>
  <si>
    <t>Poplatky za skládku zeminy 1- 4</t>
  </si>
  <si>
    <t>t</t>
  </si>
  <si>
    <t>287,665</t>
  </si>
  <si>
    <t>Koeficient: 0,8</t>
  </si>
  <si>
    <t>174101101R00</t>
  </si>
  <si>
    <t>Zásyp sypaninou se zhutněním jam, šachet, rýh nebo kolem objektů v těchto vykopávkách</t>
  </si>
  <si>
    <t>z jakékoliv horniny s uložením výkopku po vrstvách,</t>
  </si>
  <si>
    <t>terén : (230,9-174-7-40)*0,8*(1,7-0,3-0,063-0,3-0,1)</t>
  </si>
  <si>
    <t>terén : (402,2-18-25-65-5-3)*0,8*(1,7-0,3-0,09-0,3-0,1)</t>
  </si>
  <si>
    <t>šotolina : (174+25+65)*0,8*(1,7-0,3-0,3-0,1-0,09)</t>
  </si>
  <si>
    <t>jámy protlaku : 71,4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</si>
  <si>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</si>
  <si>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</si>
  <si>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</si>
  <si>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(402,2-5)*0,8*(0,09+0,3)</t>
  </si>
  <si>
    <t>(230,9-7)*0,8*(0,063+0,3)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</si>
  <si>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</si>
  <si>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</si>
  <si>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</si>
  <si>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(230,9-174-7-40-2)*0,8</t>
  </si>
  <si>
    <t>(402,2-18-25-65-5-3-2)*0,8</t>
  </si>
  <si>
    <t>2*1,5*2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</si>
  <si>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</si>
  <si>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</si>
  <si>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</si>
  <si>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00572400R</t>
  </si>
  <si>
    <t>směs travní parková, pro běžnou zátěž</t>
  </si>
  <si>
    <t>kg</t>
  </si>
  <si>
    <t>SPCM</t>
  </si>
  <si>
    <t>Specifikace</t>
  </si>
  <si>
    <t>POL3_</t>
  </si>
  <si>
    <t>239,68*0,025</t>
  </si>
  <si>
    <t>184807111R00</t>
  </si>
  <si>
    <t>Ochrana stromu bedněním zřízení bednění</t>
  </si>
  <si>
    <t>před poškozením stavebním provozem,</t>
  </si>
  <si>
    <t>odhad : 20</t>
  </si>
  <si>
    <t>184807112R00</t>
  </si>
  <si>
    <t>Ochrana stromu bedněním odstranění bednění</t>
  </si>
  <si>
    <t>275261111R00</t>
  </si>
  <si>
    <t>Osazování bloků základových patek objemu do 0,10 m3</t>
  </si>
  <si>
    <t>801-1</t>
  </si>
  <si>
    <t>z betonu prostého nebo železového na maltu MC-25,</t>
  </si>
  <si>
    <t>59232500R</t>
  </si>
  <si>
    <t>patka základová plotová beton; l = 200,0 mm; š = 200 mm; h = 350,0 mm</t>
  </si>
  <si>
    <t>388996101R01</t>
  </si>
  <si>
    <t>Chránička z HDPE do DN 160 mm, výkop</t>
  </si>
  <si>
    <t>DN 125 : 12+2,5</t>
  </si>
  <si>
    <t>DN 160 : 6+3,5+5,5+9</t>
  </si>
  <si>
    <t>2861370R</t>
  </si>
  <si>
    <t>Trubka tlaková PE 80 d 125 x 7,1 mm</t>
  </si>
  <si>
    <t>14,5*1,1</t>
  </si>
  <si>
    <t>2861371R</t>
  </si>
  <si>
    <t>Trubka tlaková PE 100 d 160 x 9,1 mm</t>
  </si>
  <si>
    <t>24*1,1</t>
  </si>
  <si>
    <t>388996102R01</t>
  </si>
  <si>
    <t>Manžety na chráničky DN 125, D+M</t>
  </si>
  <si>
    <t>388996103R01</t>
  </si>
  <si>
    <t>Manžety na chráničky DN 160, D+M</t>
  </si>
  <si>
    <t>388996104R01</t>
  </si>
  <si>
    <t>Kluzné objímky na potrubí DN 50, D+M</t>
  </si>
  <si>
    <t>388996105R01</t>
  </si>
  <si>
    <t>Kluzné objímky na potrubí DN 80, D+M</t>
  </si>
  <si>
    <t>451572111R00</t>
  </si>
  <si>
    <t>Lože pod potrubí, stoky a drobné objekty z kameniva drobného těženého 0÷4 mm</t>
  </si>
  <si>
    <t>827-1</t>
  </si>
  <si>
    <t>v otevřeném výkopu,</t>
  </si>
  <si>
    <t>(633,1-5-7)*0,8*0,1</t>
  </si>
  <si>
    <t>452313141R00</t>
  </si>
  <si>
    <t>Podkladní a zajišťovací konstrukce z betonu bloky pro potrubí , z betonu prostého třídy C 16/20</t>
  </si>
  <si>
    <t>z cementu portlandského nebo struskoportlandského, v otevřeném výkopu,</t>
  </si>
  <si>
    <t>500x500x500 mm : 0,1*3</t>
  </si>
  <si>
    <t>452353101R00</t>
  </si>
  <si>
    <t xml:space="preserve">Bednění podkladních a zajišťovacích konstrukcí bloků pro potrubí </t>
  </si>
  <si>
    <t>500x500x500 mm : 0,85*3</t>
  </si>
  <si>
    <t>564371112R00</t>
  </si>
  <si>
    <t>Podklad, podsyp nebo kryt ze škváry tloušťka po zhutnění 300 mm</t>
  </si>
  <si>
    <t>s rozprostřením, vlhčením a zhutněním</t>
  </si>
  <si>
    <t>564261111R00</t>
  </si>
  <si>
    <t>Podklad nebo podsyp ze štěrkopísku tloušťka po zhutnění 200 mm</t>
  </si>
  <si>
    <t>564451112R00</t>
  </si>
  <si>
    <t>Podklad nebo podsyp ze struskového štěrku tloušťka po zhutnění 160 mm</t>
  </si>
  <si>
    <t>s rozprostřením a zhutněním</t>
  </si>
  <si>
    <t>565151111R00</t>
  </si>
  <si>
    <t>Podklad z kameniva obaleného asfaltem ACP 16+ až ACP 22+, v pruhu šířky do 3 m, třídy 1, tloušťka po zhutnění 70 mm</t>
  </si>
  <si>
    <t>573311511R00</t>
  </si>
  <si>
    <t>Prolití podkladu nebo krytu z kameniva asfaltem v množství  2,5 kg/m2</t>
  </si>
  <si>
    <t>577141112R00</t>
  </si>
  <si>
    <t>Beton asfaltový s rozprostřením a zhutněním v pruhu šířky do 3 m, ACO 11+ nebo ACO 16+, tloušťky 50 mm, plochy přes 1000 m2</t>
  </si>
  <si>
    <t>871211121R00</t>
  </si>
  <si>
    <t>Montáž potrubí z plastických hmot z tlakových trubek polyetylenových, vnějšího průměru 63 mm</t>
  </si>
  <si>
    <t>286136752R</t>
  </si>
  <si>
    <t>trubka vícevrstvá PE100 RC; PE100 RC; PE100 RC; hladká; SDR 11,0; da = 63,0 mm; di = 51,4 mm; s = 5,80 mm;  použití pro vodovody</t>
  </si>
  <si>
    <t>230,9*1,015</t>
  </si>
  <si>
    <t>871241121R00</t>
  </si>
  <si>
    <t>Montáž potrubí z plastických hmot z tlakových trubek polyetylenových, vnějšího průměru 90 mm</t>
  </si>
  <si>
    <t>286136758R</t>
  </si>
  <si>
    <t>trubka vícevrstvá PE100 RC; PE100 RC; PE100 RC; hladká; SDR 11,0; da = 90,0 mm; di = 73,6 mm; s = 8,20 mm;  použití pro vodovody</t>
  </si>
  <si>
    <t>402,2*1,015</t>
  </si>
  <si>
    <t>877212121R00</t>
  </si>
  <si>
    <t>Montáž elektrotvarovek Přirážka za 1 spoj elektrotvarovky, vnějšího průměru 63 mm</t>
  </si>
  <si>
    <t>spojka : 6</t>
  </si>
  <si>
    <t>koleno : 6*2</t>
  </si>
  <si>
    <t>oblouk : 3*2</t>
  </si>
  <si>
    <t>t-kus : 2*3</t>
  </si>
  <si>
    <t>objímka : 3*2</t>
  </si>
  <si>
    <t>přechodka : 9</t>
  </si>
  <si>
    <t>2861301R</t>
  </si>
  <si>
    <t>Elektrokoleno 90° PE 100 SDR 11  d  63 mm</t>
  </si>
  <si>
    <t>2861304R</t>
  </si>
  <si>
    <t>Elektrospojka PE 100 SDR 11  d  63 mm</t>
  </si>
  <si>
    <t>2861307R</t>
  </si>
  <si>
    <t>Elektro T-kus PE 100 SDR 11  d  63 mm</t>
  </si>
  <si>
    <t>2861308R</t>
  </si>
  <si>
    <t>Oblouk 10-15° PE 100 SDR 11  d  63 mm</t>
  </si>
  <si>
    <t>28613174.AR</t>
  </si>
  <si>
    <t>vložka k přechodce PE 100; mosaz; vnější závit; SDR 11,0; D = 63,0 mm; G 2"; spoj elektrosvařovaný</t>
  </si>
  <si>
    <t>877242121R00</t>
  </si>
  <si>
    <t>Montáž elektrotvarovek Přirážka za 1 spoj elektrotvarovky, vnějšího průměru 90 mm</t>
  </si>
  <si>
    <t>spojka : 32</t>
  </si>
  <si>
    <t>koleno : 3*2</t>
  </si>
  <si>
    <t>oblouk : 16*2</t>
  </si>
  <si>
    <t>redukce : 1*2</t>
  </si>
  <si>
    <t>2861302R</t>
  </si>
  <si>
    <t>Elektrokoleno 45° PE 100 SDR 11  d  90 mm</t>
  </si>
  <si>
    <t>2861303R</t>
  </si>
  <si>
    <t>Elektrokoleno 90° PE 100 SDR 11  d  90 mm</t>
  </si>
  <si>
    <t>2861305R</t>
  </si>
  <si>
    <t>Elektrospojka PE 100 SDR 11  d  90 mm</t>
  </si>
  <si>
    <t>2861306R</t>
  </si>
  <si>
    <t>Elektroredukce PE 100 SDR 11  d  90-63 mm</t>
  </si>
  <si>
    <t>2861309R</t>
  </si>
  <si>
    <t>Oblouk 10-85° PE 100 SDR 11  d  90 mm</t>
  </si>
  <si>
    <t>877291101R01</t>
  </si>
  <si>
    <t>D+M lemový nákružek PE 100 SDR 11 d 90 + točivá příruba PN 10/16 d 90 + elektrospojka PE 100 SDR 11</t>
  </si>
  <si>
    <t>877291102R01</t>
  </si>
  <si>
    <t>D+M přechod na požární hadici typ C - požární spojka pevná + zaslepovací víčko</t>
  </si>
  <si>
    <t>891244121R00</t>
  </si>
  <si>
    <t>Montáž vodovodních armatur na potrubí kompenzátorů ucpávkových a gumových nebo montážních vložek, DN 80 mm</t>
  </si>
  <si>
    <t>spojka jištěná proti posunu : 2</t>
  </si>
  <si>
    <t>422935322R</t>
  </si>
  <si>
    <t>příruba jištěná proti posunu; provedení hrdlo-příruba, délka 194 mm; PN 16,0; médium voda; příruba DN1=80, hrdlo DN=80; těleso tvárná litina</t>
  </si>
  <si>
    <t>891241111R00</t>
  </si>
  <si>
    <t>Montáž vodovodních armatur na potrubí šoupátek v otevřeném výkopu nebo v šachtách s osazením zemní soupravy (bez poklopů), DN 80 mm</t>
  </si>
  <si>
    <t>4222435R</t>
  </si>
  <si>
    <t>Šoupátko EKO-PLUS typ 001  PN 16  DN 80</t>
  </si>
  <si>
    <t>4229325R</t>
  </si>
  <si>
    <t>HAWLE souprava zemní 9500A DN50 -100, 1,3-1,8m, voda</t>
  </si>
  <si>
    <t>4229159R</t>
  </si>
  <si>
    <t>Deska podkladová 3481 pro šoupátka domovních přípojek</t>
  </si>
  <si>
    <t>857242121R00</t>
  </si>
  <si>
    <t>Montáž litinových tvarovek na potrubí litinovém tlakovém jednoosých, na potrubí z trub přírubových v otevřeném výkopu, v otevřeném kanálu nebo v šachtě, DN 80 mm</t>
  </si>
  <si>
    <t>422935406R</t>
  </si>
  <si>
    <t>HAWLE 5049 -  patkové koleno 90°, voda + kanál</t>
  </si>
  <si>
    <t>552585271R</t>
  </si>
  <si>
    <t>Tvarovka dvoupřír.litin. FF DN 80, l=400 mm</t>
  </si>
  <si>
    <t>552585274R</t>
  </si>
  <si>
    <t>Tvarovka dvoupřír.litin. FF DN 80, l=800 mm</t>
  </si>
  <si>
    <t>857701101R00</t>
  </si>
  <si>
    <t>Montáž litinových tvarovek na potrubí litinovém tlakovém odbočných, na potrubí z trub hrdlových  v otevřeném výkopu, v otevřeném kanálu nebo v šachtě, DN 80 mm</t>
  </si>
  <si>
    <t>5527008R</t>
  </si>
  <si>
    <t>Odbočka přírub. T  DN 80x80 PN 16</t>
  </si>
  <si>
    <t>891213111R00</t>
  </si>
  <si>
    <t>Montáž vodovodních armatur na potrubí ventilů hlavních pro přípojky, DN 50 mm</t>
  </si>
  <si>
    <t>422280101R</t>
  </si>
  <si>
    <t>Šoupátko domovní přípojky samovyprazdňovací DN 2"-2"</t>
  </si>
  <si>
    <t>42293140R</t>
  </si>
  <si>
    <t>souprava zemní teleskopická pro domovní přípojky se šroub.napojením; DN 3/4" - 2"; krycí hloubka 1,3 - 1,8 m</t>
  </si>
  <si>
    <t>891247211R00</t>
  </si>
  <si>
    <t>Montáž vodovodních armatur na potrubí hydrantů nadzemních, DN 80 mm</t>
  </si>
  <si>
    <t>42273749R</t>
  </si>
  <si>
    <t>HAWLE hydrant nadzemní DUO K220, DN80,1 m-voda</t>
  </si>
  <si>
    <t>891247111R00</t>
  </si>
  <si>
    <t>Montáž vodovodních armatur na potrubí hydrantů podzemních (bez osazení poklopů), DN 80 mm</t>
  </si>
  <si>
    <t>42273741R</t>
  </si>
  <si>
    <t>HAWLE hydrant podzemní plnoprůtokový, DN80,1,25 m-voda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</si>
  <si>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</si>
  <si>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</si>
  <si>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</si>
  <si>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892273111R00</t>
  </si>
  <si>
    <t>Proplach a desinfekce vodovodního potrubí DN od 80 do 125 mm</t>
  </si>
  <si>
    <t>napuštění a vypuštění vody, dodání vody a desinfekčního prostředku, náklady na bakteriologický rozbor vody,</t>
  </si>
  <si>
    <t>899401112R00</t>
  </si>
  <si>
    <t>Osazení poklopů litinových šoupátkových</t>
  </si>
  <si>
    <t>včetně podezdění</t>
  </si>
  <si>
    <t>42200742R</t>
  </si>
  <si>
    <t>HAWLE poklop uliční samonivelační 1750 KASI  - voda</t>
  </si>
  <si>
    <t>42200741R</t>
  </si>
  <si>
    <t>HAWLE poklop samonivelační 1650 KASI  - voda</t>
  </si>
  <si>
    <t>899401113R00</t>
  </si>
  <si>
    <t>Osazení poklopů litinových hydrantových</t>
  </si>
  <si>
    <t>42291460R</t>
  </si>
  <si>
    <t>poklop hydrantový  použití uliční poklop pro podzemní hydrant, vhodné i do litého asfaltu; tělo PA, víčko litina; h = 310,0 mm; vnější rozměr ovál horní 270 a 375, spodní ovál 315 a 420 mm</t>
  </si>
  <si>
    <t>42200760R</t>
  </si>
  <si>
    <t>poklop uliční typ k poz.hydrantu; šedá litina; použití pro vodu; vnitřní rozměr 310x205 mm; vnější rozměr 443x338 mm; výška 300 mm; pro: podzemní hydranty</t>
  </si>
  <si>
    <t>899713111R00</t>
  </si>
  <si>
    <t>Orientační tabulky na vodovodních a kanalizačních řadech na sloupku ocelovém nebo betonovém</t>
  </si>
  <si>
    <t>42395004R</t>
  </si>
  <si>
    <t>Sloupek orientační PE/ocel s 1 tabulkou, modro-bílý</t>
  </si>
  <si>
    <t>899721112R00</t>
  </si>
  <si>
    <t>Výstražné fólie výstražná fólie pro vodovod, šířka 30 cm</t>
  </si>
  <si>
    <t>230,9+402,2</t>
  </si>
  <si>
    <t>899731113R00</t>
  </si>
  <si>
    <t>Signalizační vodič CYY, 4 mm2</t>
  </si>
  <si>
    <t>919735113R00</t>
  </si>
  <si>
    <t>Řezání stávajících krytů nebo podkladů živičných, hloubky přes 100 do 150 mm</t>
  </si>
  <si>
    <t>včetně spotřeby vody</t>
  </si>
  <si>
    <t>asfaltová komunikace : (40+18+3)*2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</si>
  <si>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</si>
  <si>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</si>
  <si>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</si>
  <si>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</si>
  <si>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</si>
  <si>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998276115R00</t>
  </si>
  <si>
    <t>Přesun hmot pro trubní vedení z trub plastových nebo sklolaminátových příplatek k cenám _x000D_
 za zvětšený přesun přes vymezenou největší dopravní vzdálenost do 1 000 m</t>
  </si>
  <si>
    <t>460510321R00</t>
  </si>
  <si>
    <t>Chránička kabelová dělená KOPOHALF, DN 110 mm</t>
  </si>
  <si>
    <t>1*9</t>
  </si>
  <si>
    <t>979081111R00</t>
  </si>
  <si>
    <t>Odvoz suti a vybouraných hmot na skládku do 1 km</t>
  </si>
  <si>
    <t>801-3</t>
  </si>
  <si>
    <t>Přesun suti</t>
  </si>
  <si>
    <t>POL8_</t>
  </si>
  <si>
    <t>979081121R00</t>
  </si>
  <si>
    <t>Odvoz suti a vybouraných hmot na skládku příplatek za každý další 1 km</t>
  </si>
  <si>
    <t>979990112R00</t>
  </si>
  <si>
    <t>Poplatek za skládku suti-obal.kam.-asfalt do 30x30</t>
  </si>
  <si>
    <t>979990001R00</t>
  </si>
  <si>
    <t>Poplatek za skládku stavební suti</t>
  </si>
  <si>
    <t>184,483-12,883</t>
  </si>
  <si>
    <t>6*4*0,3</t>
  </si>
  <si>
    <t>6*4*2</t>
  </si>
  <si>
    <t>11,02*7</t>
  </si>
  <si>
    <t>výkop : 48</t>
  </si>
  <si>
    <t>odečet zásypu : -36,98</t>
  </si>
  <si>
    <t>-2,9*1,9*2</t>
  </si>
  <si>
    <t>6*4-(2,9*1,9)</t>
  </si>
  <si>
    <t>11,02</t>
  </si>
  <si>
    <t>18,49*0,025</t>
  </si>
  <si>
    <t>271571111R00</t>
  </si>
  <si>
    <t xml:space="preserve">Polštáře zhutněné pod základy štěrkopísek tříděný,  </t>
  </si>
  <si>
    <t>800-2</t>
  </si>
  <si>
    <t>(2,9+0,8)*(1,9+0,8)*0,15</t>
  </si>
  <si>
    <t>273313311R00</t>
  </si>
  <si>
    <t>Beton základových desek prostý třídy C 8/10</t>
  </si>
  <si>
    <t>dodávka a uložení betonu do připravené konstrukce,</t>
  </si>
  <si>
    <t>2,9*1,9*0,05</t>
  </si>
  <si>
    <t>273323411RT5</t>
  </si>
  <si>
    <t>Beton základových desek železový vodostavební třídy C 25/30, stupeň vlivu prostředí XF3, odolnost proti střídavému působení mrazu</t>
  </si>
  <si>
    <t>bez dodávky a uložení výztuže</t>
  </si>
  <si>
    <t>2,9*1,9*0,2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</si>
  <si>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</si>
  <si>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</si>
  <si>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</si>
  <si>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(2,9+1,9)*2*0,35</t>
  </si>
  <si>
    <t>273351216R00</t>
  </si>
  <si>
    <t>Bednění stěn základových desek odstranění</t>
  </si>
  <si>
    <t>273361921RT4</t>
  </si>
  <si>
    <t>Výztuž základových desek ze svařovaných sítí průměr drátu 6 mm, velikost oka 100/100 mm</t>
  </si>
  <si>
    <t>včetně distančních prvků</t>
  </si>
  <si>
    <t>(2,9*1,9)/(2,7*1,7)*26,64*0,001*2</t>
  </si>
  <si>
    <t>279323411RT5</t>
  </si>
  <si>
    <t>vodostavební třídy C 25/30, stupeň vlivu prostředí  XF3, odolnost proti střídavému působení mrazu</t>
  </si>
  <si>
    <t>(2,7+1,3)*2*2*0,2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</si>
  <si>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</si>
  <si>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</si>
  <si>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</si>
  <si>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(2,7+1,7)*2*2+(2,3+1,3)*2*2</t>
  </si>
  <si>
    <t>279351106R00</t>
  </si>
  <si>
    <t>Bednění základových zdí oboustranné, odstranění</t>
  </si>
  <si>
    <t>279361821R00</t>
  </si>
  <si>
    <t>Výztuž základových zdí z betonářské oceli 10 505(R)</t>
  </si>
  <si>
    <t>3,2*0,15</t>
  </si>
  <si>
    <t>346244821R00</t>
  </si>
  <si>
    <t>Přizdívky izolační z cihel pálených plných délky 290 mm, na tloušťku 140 mm</t>
  </si>
  <si>
    <t>P10 až P20 na maltu MC 10 včetně vytvoření požlábku v ohybu izolace vodorovné na svislou, se zatřenou cementovou omítkou z malty min. MC 10 v tl. 20 mm pod izolaci,</t>
  </si>
  <si>
    <t>(2,9+1,9)*2*2,3</t>
  </si>
  <si>
    <t>411321414RT5</t>
  </si>
  <si>
    <t>Stropy deskové ze železobetonu C 25/30, XF3 odolnost proti střídavému působení mrazu</t>
  </si>
  <si>
    <t>2,7*1,7*0,1</t>
  </si>
  <si>
    <t>411351101RT1</t>
  </si>
  <si>
    <t>Bednění stropů deskových, balkonových nebo plošných konzol plné, rovné, popř. s náběhy bednící materiál prkna, bez podepření, - zřízení</t>
  </si>
  <si>
    <t>s pomocným lešením</t>
  </si>
  <si>
    <t>2,3*1,3-0,6*0,9</t>
  </si>
  <si>
    <t>411351102R00</t>
  </si>
  <si>
    <t>Bednění stropů deskových, balkonových nebo plošných konzol plné, rovné, popř. s náběhy  , - odstranění</t>
  </si>
  <si>
    <t>411351801R00</t>
  </si>
  <si>
    <t>Bednění stropů bednění svislých ploch zřízení</t>
  </si>
  <si>
    <t>(2,7+1,7)*2*0,25</t>
  </si>
  <si>
    <t>411351802R00</t>
  </si>
  <si>
    <t>Bednění stropů bednění svislých ploch odstranění</t>
  </si>
  <si>
    <t>411351904R00</t>
  </si>
  <si>
    <t>Bednění prostupu plochy do 0,75 m2</t>
  </si>
  <si>
    <t>411354171R00</t>
  </si>
  <si>
    <t>Podpěrná konstrukce bednění stropů do 5 kPa, - zřízení</t>
  </si>
  <si>
    <t>výšky do 4 m se zesílením dna bednění podle hodnoty zatížení betonovou směsí a výztuží. Bez pomocného lešení.</t>
  </si>
  <si>
    <t>2,3*1,3</t>
  </si>
  <si>
    <t>411354172R00</t>
  </si>
  <si>
    <t>Podpěrná konstrukce bednění stropů do 5 kPa,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</si>
  <si>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</si>
  <si>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</si>
  <si>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</si>
  <si>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0,459*0,2</t>
  </si>
  <si>
    <t>457311115R00</t>
  </si>
  <si>
    <t>Vyrovnávací beton beton C 12/15</t>
  </si>
  <si>
    <t>821-1</t>
  </si>
  <si>
    <t>na vodorovné mostní konstrukci s očištěním podkladních ploch, provedený v předepsaném spádu,</t>
  </si>
  <si>
    <t>2,9*1,9*0,075</t>
  </si>
  <si>
    <t>-0,6*0,9*0,075</t>
  </si>
  <si>
    <t>2,3*1,3*0,075</t>
  </si>
  <si>
    <t>-0,3*0,3*0,075</t>
  </si>
  <si>
    <t>936172111R00</t>
  </si>
  <si>
    <t>Osazení doplňkových ocelových konstrukcí hmotnost do 20 kg</t>
  </si>
  <si>
    <t>madlo : 1</t>
  </si>
  <si>
    <t>rošt s rámem : 1</t>
  </si>
  <si>
    <t>žebřík : 1</t>
  </si>
  <si>
    <t>544401R</t>
  </si>
  <si>
    <t>Madlo nerez d 51 mm, výška 1 m</t>
  </si>
  <si>
    <t>544402R</t>
  </si>
  <si>
    <t>Žebřík nerez š. 40 cm, délka 1,9 m</t>
  </si>
  <si>
    <t>544404R</t>
  </si>
  <si>
    <t>Rošt hliníkový 300x300 mm s rámem</t>
  </si>
  <si>
    <t>936172112R00</t>
  </si>
  <si>
    <t>Osazení doplňkových ocelových konstrukcí hmotnost přes 20 do 50 kg</t>
  </si>
  <si>
    <t>poklop : 1</t>
  </si>
  <si>
    <t>544403R</t>
  </si>
  <si>
    <t>Poklop uzamykatelný s ventilační hlavicí 900x600 mm, aretace otevřené polohy</t>
  </si>
  <si>
    <t>998152121R00</t>
  </si>
  <si>
    <t>Přesun hmot pro oplocení a objekty zvláštní,monol. vodorovně do 50 m výšky do 3 m</t>
  </si>
  <si>
    <t>801-5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</si>
  <si>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</si>
  <si>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</si>
  <si>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</si>
  <si>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</si>
  <si>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</si>
  <si>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2,9*1,9+2,7*1,7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</si>
  <si>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</si>
  <si>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</si>
  <si>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(2,7+1,7)*2*2,3</t>
  </si>
  <si>
    <t>711141559RY2</t>
  </si>
  <si>
    <t>Provedení izolace proti zemní vlhkosti pásy přitavením vodorovná, 1 vrstva, s dodávkou izolačního pásu se skleněnou nebo polyesterovou vložkou, s minerálním posypem</t>
  </si>
  <si>
    <t>711142559RY2</t>
  </si>
  <si>
    <t>Provedení izolace proti zemní vlhkosti pásy přitavením svislá, 1 vrstva, s dodávkou izolačního pásu se skleněnou nebo polyesterovou vložkou, s minerálním posypem</t>
  </si>
  <si>
    <t>998711201R00</t>
  </si>
  <si>
    <t>Přesun hmot pro izolace proti vodě svisle do 6 m</t>
  </si>
  <si>
    <t>50 m vodorovně měřeno od těžiště půdorysné plochy skládky do těžiště půdorysné plochy objektu</t>
  </si>
  <si>
    <t>ING</t>
  </si>
  <si>
    <t>1.</t>
  </si>
  <si>
    <t>Filtr DN 80, PN 10  - dodávka a montáž</t>
  </si>
  <si>
    <t>ks</t>
  </si>
  <si>
    <t>POL1_1</t>
  </si>
  <si>
    <t>Filtr DN 80, PN 10, mat. provedení – těleso ze šedé litiny, sítko z nerezové oceli, velikost ok ca 0,5 mm; médium – pitná voda</t>
  </si>
  <si>
    <t>POP</t>
  </si>
  <si>
    <t>2.</t>
  </si>
  <si>
    <t>Tlakově redukční ventil DN 50, PN 10-16 - dodávka a montáž</t>
  </si>
  <si>
    <t>Tlakově redukční ventil DN 50, PN 10-16, sestávající z:</t>
  </si>
  <si>
    <t>- hlavního ventilu</t>
  </si>
  <si>
    <t>- řídícího systému (řídící ventil, filtr, ovládací potrubí a šroubení)</t>
  </si>
  <si>
    <t>- příslušenství (ukazatel polohy hlavního ventilu s odvzdušňovacím šroubem, dva glycerinové</t>
  </si>
  <si>
    <t xml:space="preserve">  manometry včetně uzavíracích kohoutů)</t>
  </si>
  <si>
    <t>Provozní parametry redukčního ventilu:</t>
  </si>
  <si>
    <t>- max. hydrostatický vstupní tlak:                     7,6 bar</t>
  </si>
  <si>
    <t>- min. hydrostatický vstupní tlak (při Q=4 l/s):  6,9 bar</t>
  </si>
  <si>
    <t>- požadovaný výstupní tlak:                                 5 bar</t>
  </si>
  <si>
    <t>- max. požární průtok:                                          4 l/s</t>
  </si>
  <si>
    <t>- max. průtok za normálního provozu:               0,5 l/s</t>
  </si>
  <si>
    <t>- min. průtok (v noci):                                            0 l/s</t>
  </si>
  <si>
    <t>Médium – pitná voda</t>
  </si>
  <si>
    <t>3.1</t>
  </si>
  <si>
    <t>F-kus DN 80, PN 16 - dodávka a montáž</t>
  </si>
  <si>
    <t>F-kus (trubní mezikus s pevnou přírubou na jednom konci, druhý konec hladký) DN 80, PN 16, mat. provedení – šedá litina; médium – pitná voda</t>
  </si>
  <si>
    <t>3.2</t>
  </si>
  <si>
    <t>E-kus DN 80, PN 16 - dodávka a montáž</t>
  </si>
  <si>
    <t>E-kus (demontovatelná dvoukomorová příruba s dvoustupňovou pryžovou manžetou) DN 80, PN 16, mat. provedení – šedá litina; médium – pitná voda</t>
  </si>
  <si>
    <t>4.</t>
  </si>
  <si>
    <t>Vodárenské uzavírací šoupátko DN 80, PN 10 - dodávka a montáž</t>
  </si>
  <si>
    <t>Vodárenské uzavírací šoupátko DN 80, PN 10, mat. provedení – těleso z tvárné litiny, klín pogumován antibakteriální pryží z EPDM, vřeteno z nerezavějící oceli, ovládání ručním kolem; médium – pitná voda</t>
  </si>
  <si>
    <t>5.</t>
  </si>
  <si>
    <t>Bezpřírubová uzavírací klapka DN 80, PN 10 - dodávka a montáž</t>
  </si>
  <si>
    <t>Bezpřírubová uzavírací klapka DN 80, PN 10, mat. provedení – těleso ze šedé litiny, disk z nerezové oceli, ovládání ruční pákou; médium – pitná voda</t>
  </si>
  <si>
    <t>6.</t>
  </si>
  <si>
    <t>Kulový kohout 1/4" - dodávka a montáž</t>
  </si>
  <si>
    <t>Plnoprůtočný kulový kohout 1“, PN 16, ovládání ruční, mat. – nerez. ocel</t>
  </si>
  <si>
    <t>7.</t>
  </si>
  <si>
    <t>Kulový kohout 2" - dodávka a montáž</t>
  </si>
  <si>
    <t>Plnoprůtočný kulový kohout 2“, PN 16, ovládání ruční, mat. – nerez. ocel</t>
  </si>
  <si>
    <t>8.</t>
  </si>
  <si>
    <t>Manometr, měřící rozsah 0-10 bar - dodávka a montáž</t>
  </si>
  <si>
    <t>kpl</t>
  </si>
  <si>
    <t>Manometr o 100, měřicí rozsah 0 – 10 bar, médium – pitná voda; včetně manometrického kohoutu M 20x1,5</t>
  </si>
  <si>
    <t>10.</t>
  </si>
  <si>
    <t>Příruba plochá přivařovací DN 50, PN 10 - dodávka a montáž</t>
  </si>
  <si>
    <t>Příruba plochá přivařovací, DN 50, PN 10, tl. příruby B = 10 mm, mat. provedení – nerezová ocel DIN 1.4301</t>
  </si>
  <si>
    <t>11.</t>
  </si>
  <si>
    <t>Příruba plochá přivařovací DN 80, PN 10 - dodávka a montáž</t>
  </si>
  <si>
    <t>Příruba plochá přivařovací, DN 80, PN 10, tl. příruby B = 10 mm, mat. provedení – nerezová ocel DIN 1.4301</t>
  </si>
  <si>
    <t>12.</t>
  </si>
  <si>
    <t>Přírubový spoj DN 80, PN 10 - dodávka a montáž</t>
  </si>
  <si>
    <t>Přírubový spoj pro montáž bezpřírubové uzavírací klapky, DN 80, PN 10, mat. provedení – nerez. ocel</t>
  </si>
  <si>
    <t>13.</t>
  </si>
  <si>
    <t>Přírubový spoj DN 50, PN 10 - dodávka a montáž</t>
  </si>
  <si>
    <t>Přírubový spoj DN 50, PN 10, mat. provedení – nerezová ocel</t>
  </si>
  <si>
    <t>14.</t>
  </si>
  <si>
    <t>Přírubový spoj DN 80, PN 10, mat. provedení – nerezová ocel</t>
  </si>
  <si>
    <t>15.</t>
  </si>
  <si>
    <t>Nerezová trubka DN 80, PN 10 - dodávka a montáž</t>
  </si>
  <si>
    <t>bm</t>
  </si>
  <si>
    <t>Nerezová trubka svařovaná metrická, o84x2, mat. provedení – nerezová ocel DIN 1.4301</t>
  </si>
  <si>
    <t>16.</t>
  </si>
  <si>
    <t>Nerezová trubka DN 50, PN 10 - dodávka a montáž</t>
  </si>
  <si>
    <t>Nerezová trubka svařovaná metrická, o54x2, mat. provedení – nerezová ocel DIN 1.4301</t>
  </si>
  <si>
    <t>17.</t>
  </si>
  <si>
    <t>Šroubení DN 50 - dodávka a montáž</t>
  </si>
  <si>
    <t>Šroubení DN 50, PN 10, mat. provedení – nerezová ocel DIN 1.4301</t>
  </si>
  <si>
    <t>18.</t>
  </si>
  <si>
    <t>Trubkový oblouk 90°, DN 50, PN 10 - dodávka a montáž</t>
  </si>
  <si>
    <t>Trubkový oblouk 90°, DN 50, PN 10, mat. provedení – nerezová ocel DIN 1.4301</t>
  </si>
  <si>
    <t>19.</t>
  </si>
  <si>
    <t>Tlačný přechod DN 80/ DN 50 - dodávka a montáž</t>
  </si>
  <si>
    <t>Tlačný přechod (centrická redukce) DN 80/ DN 50, PN 10, mat. provedení – nerez. ocel DIN 1.4301</t>
  </si>
  <si>
    <t>20.</t>
  </si>
  <si>
    <t>Kotevní třmen pro potrubí DN 100 - dodávka a montáž</t>
  </si>
  <si>
    <t>Kotevní třmen pro ukotvení horizontálního potrubí DN 80 k betonové podlaze, vzdálenost osy potrubí od podlahy ca 950 mm, mat. provedení – nerezová ocel</t>
  </si>
  <si>
    <t>21.</t>
  </si>
  <si>
    <t>Systémové segmentové těsnění - dodávka a montáž</t>
  </si>
  <si>
    <t>Systémové segmentové těsnění pro utěsnění mezery mezi potrubím DN 80 a stěnou otvoru o 120 mm v betonové stěně</t>
  </si>
  <si>
    <t>22.</t>
  </si>
  <si>
    <t>Tlakové zkoušky</t>
  </si>
  <si>
    <t>Tlakové zkoušky nově instalovaného potrubí</t>
  </si>
  <si>
    <t>23.</t>
  </si>
  <si>
    <t>Komplexní zkoušky</t>
  </si>
  <si>
    <t>POL3_0</t>
  </si>
  <si>
    <t>Komplexní zkoušky zařízení provozního souboru PS 01. Rozsah zkoušek musí být takový, aby prověřil správnou funkčnost zařízení, spolehlivost automatiky, včetně reakce systému na uměle vyvolané poruchy.</t>
  </si>
  <si>
    <t>24.</t>
  </si>
  <si>
    <t>Kompletační činnost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</si>
</sst>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Alignment="1">
      <alignment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password="C17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2" t="s">
        <v>22</v>
      </c>
      <c r="C2" s="73"/>
      <c r="D2" s="74" t="s">
        <v>43</v>
      </c>
      <c r="E2" s="237" t="s">
        <v>44</v>
      </c>
      <c r="F2" s="238"/>
      <c r="G2" s="238"/>
      <c r="H2" s="238"/>
      <c r="I2" s="238"/>
      <c r="J2" s="239"/>
      <c r="O2" s="1"/>
    </row>
    <row r="3" spans="1:15" ht="27" hidden="1" customHeight="1" x14ac:dyDescent="0.2">
      <c r="A3" s="2"/>
      <c r="B3" s="75"/>
      <c r="C3" s="73"/>
      <c r="D3" s="76"/>
      <c r="E3" s="240"/>
      <c r="F3" s="241"/>
      <c r="G3" s="241"/>
      <c r="H3" s="241"/>
      <c r="I3" s="241"/>
      <c r="J3" s="242"/>
    </row>
    <row r="4" spans="1:15" ht="23.25" customHeight="1" x14ac:dyDescent="0.2">
      <c r="A4" s="2"/>
      <c r="B4" s="77"/>
      <c r="C4" s="78"/>
      <c r="D4" s="79"/>
      <c r="E4" s="221"/>
      <c r="F4" s="221"/>
      <c r="G4" s="221"/>
      <c r="H4" s="221"/>
      <c r="I4" s="221"/>
      <c r="J4" s="222"/>
    </row>
    <row r="5" spans="1:15" ht="24" customHeight="1" x14ac:dyDescent="0.2">
      <c r="A5" s="2"/>
      <c r="B5" s="30" t="s">
        <v>42</v>
      </c>
      <c r="D5" s="225" t="s">
        <v>45</v>
      </c>
      <c r="E5" s="226"/>
      <c r="F5" s="226"/>
      <c r="G5" s="226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7" t="s">
        <v>46</v>
      </c>
      <c r="E6" s="228"/>
      <c r="F6" s="228"/>
      <c r="G6" s="228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9" t="s">
        <v>47</v>
      </c>
      <c r="F7" s="230"/>
      <c r="G7" s="230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54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55</v>
      </c>
      <c r="J9" s="8"/>
    </row>
    <row r="10" spans="1:15" ht="15.75" hidden="1" customHeight="1" x14ac:dyDescent="0.2">
      <c r="A10" s="2"/>
      <c r="B10" s="34"/>
      <c r="C10" s="53"/>
      <c r="D10" s="80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20"/>
      <c r="E12" s="220"/>
      <c r="F12" s="220"/>
      <c r="G12" s="220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23"/>
      <c r="F13" s="224"/>
      <c r="G13" s="224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9"/>
      <c r="F16" s="210"/>
      <c r="G16" s="209"/>
      <c r="H16" s="210"/>
      <c r="I16" s="209">
        <f>SUMIF(F57:F72,A16,I57:I72)+SUMIF(F57:F72,"PSU",I57:I72)</f>
        <v>0</v>
      </c>
      <c r="J16" s="211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9"/>
      <c r="F17" s="210"/>
      <c r="G17" s="209"/>
      <c r="H17" s="210"/>
      <c r="I17" s="209">
        <f>SUMIF(F57:F72,A17,I57:I72)</f>
        <v>0</v>
      </c>
      <c r="J17" s="211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9"/>
      <c r="F18" s="210"/>
      <c r="G18" s="209"/>
      <c r="H18" s="210"/>
      <c r="I18" s="209">
        <f>SUMIF(F57:F72,A18,I57:I72)</f>
        <v>0</v>
      </c>
      <c r="J18" s="211"/>
    </row>
    <row r="19" spans="1:10" ht="23.25" customHeight="1" x14ac:dyDescent="0.2">
      <c r="A19" s="138" t="s">
        <v>107</v>
      </c>
      <c r="B19" s="37" t="s">
        <v>27</v>
      </c>
      <c r="C19" s="58"/>
      <c r="D19" s="59"/>
      <c r="E19" s="209"/>
      <c r="F19" s="210"/>
      <c r="G19" s="209"/>
      <c r="H19" s="210"/>
      <c r="I19" s="209">
        <f>SUMIF(F57:F72,A19,I57:I72)</f>
        <v>0</v>
      </c>
      <c r="J19" s="211"/>
    </row>
    <row r="20" spans="1:10" ht="23.25" customHeight="1" x14ac:dyDescent="0.2">
      <c r="A20" s="138" t="s">
        <v>108</v>
      </c>
      <c r="B20" s="37" t="s">
        <v>28</v>
      </c>
      <c r="C20" s="58"/>
      <c r="D20" s="59"/>
      <c r="E20" s="209"/>
      <c r="F20" s="210"/>
      <c r="G20" s="209"/>
      <c r="H20" s="210"/>
      <c r="I20" s="209">
        <f>SUMIF(F57:F72,A20,I57:I72)</f>
        <v>0</v>
      </c>
      <c r="J20" s="211"/>
    </row>
    <row r="21" spans="1:10" ht="23.25" customHeight="1" x14ac:dyDescent="0.2">
      <c r="A21" s="2"/>
      <c r="B21" s="47" t="s">
        <v>29</v>
      </c>
      <c r="C21" s="60"/>
      <c r="D21" s="61"/>
      <c r="E21" s="212"/>
      <c r="F21" s="247"/>
      <c r="G21" s="212"/>
      <c r="H21" s="247"/>
      <c r="I21" s="212">
        <f>SUM(I16:J20)</f>
        <v>0</v>
      </c>
      <c r="J21" s="21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7">
        <f>ZakladDPHSniVypocet</f>
        <v>0</v>
      </c>
      <c r="H23" s="208"/>
      <c r="I23" s="208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205">
        <f>A23</f>
        <v>0</v>
      </c>
      <c r="H24" s="206"/>
      <c r="I24" s="206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7">
        <f>ZakladDPHZaklVypocet</f>
        <v>0</v>
      </c>
      <c r="H25" s="208"/>
      <c r="I25" s="208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34">
        <f>A25</f>
        <v>0</v>
      </c>
      <c r="H26" s="235"/>
      <c r="I26" s="235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6">
        <f>CenaCelkem-(ZakladDPHSni+DPHSni+ZakladDPHZakl+DPHZakl)</f>
        <v>0</v>
      </c>
      <c r="H27" s="236"/>
      <c r="I27" s="236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4">
        <f>A27</f>
        <v>0</v>
      </c>
      <c r="H29" s="214"/>
      <c r="I29" s="214"/>
      <c r="J29" s="119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6"/>
      <c r="E34" s="217"/>
      <c r="G34" s="218"/>
      <c r="H34" s="219"/>
      <c r="I34" s="219"/>
      <c r="J34" s="24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56</v>
      </c>
      <c r="C39" s="199"/>
      <c r="D39" s="199"/>
      <c r="E39" s="199"/>
      <c r="F39" s="99">
        <f>'VON VON Naklady'!AE18+'01 01.1 Pol'!AE231+'02 02.1 Pol'!AE125+'03 03.1 Pol'!AE70</f>
        <v>0</v>
      </c>
      <c r="G39" s="100">
        <f>'VON VON Naklady'!AF18+'01 01.1 Pol'!AF231+'02 02.1 Pol'!AF125+'03 03.1 Pol'!AF70</f>
        <v>0</v>
      </c>
      <c r="H39" s="101">
        <f t="shared" ref="H39:H49" si="1">(F39*SazbaDPH1/100)+(G39*SazbaDPH2/100)</f>
        <v>0</v>
      </c>
      <c r="I39" s="101">
        <f t="shared" ref="I39:I49" si="2">F39+G39+H39</f>
        <v>0</v>
      </c>
      <c r="J39" s="102" t="str">
        <f t="shared" ref="J39:J49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203" t="s">
        <v>57</v>
      </c>
      <c r="D40" s="203"/>
      <c r="E40" s="203"/>
      <c r="F40" s="104">
        <f>'VON VON Naklady'!AE18</f>
        <v>0</v>
      </c>
      <c r="G40" s="105">
        <f>'VON VON Naklady'!AF18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58</v>
      </c>
      <c r="C41" s="199" t="s">
        <v>59</v>
      </c>
      <c r="D41" s="199"/>
      <c r="E41" s="199"/>
      <c r="F41" s="108">
        <f>'VON VON Naklady'!AE18</f>
        <v>0</v>
      </c>
      <c r="G41" s="101">
        <f>'VON VON Naklady'!AF18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/>
      <c r="C42" s="203" t="s">
        <v>60</v>
      </c>
      <c r="D42" s="203"/>
      <c r="E42" s="203"/>
      <c r="F42" s="104"/>
      <c r="G42" s="105"/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2</v>
      </c>
      <c r="B43" s="103" t="s">
        <v>61</v>
      </c>
      <c r="C43" s="203" t="s">
        <v>62</v>
      </c>
      <c r="D43" s="203"/>
      <c r="E43" s="203"/>
      <c r="F43" s="104">
        <f>'01 01.1 Pol'!AE231</f>
        <v>0</v>
      </c>
      <c r="G43" s="105">
        <f>'01 01.1 Pol'!AF231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63</v>
      </c>
      <c r="C44" s="199" t="s">
        <v>64</v>
      </c>
      <c r="D44" s="199"/>
      <c r="E44" s="199"/>
      <c r="F44" s="108">
        <f>'01 01.1 Pol'!AE231</f>
        <v>0</v>
      </c>
      <c r="G44" s="101">
        <f>'01 01.1 Pol'!AF231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65</v>
      </c>
      <c r="C45" s="203" t="s">
        <v>66</v>
      </c>
      <c r="D45" s="203"/>
      <c r="E45" s="203"/>
      <c r="F45" s="104">
        <f>'02 02.1 Pol'!AE125</f>
        <v>0</v>
      </c>
      <c r="G45" s="105">
        <f>'02 02.1 Pol'!AF125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67</v>
      </c>
      <c r="C46" s="199" t="s">
        <v>68</v>
      </c>
      <c r="D46" s="199"/>
      <c r="E46" s="199"/>
      <c r="F46" s="108">
        <f>'02 02.1 Pol'!AE125</f>
        <v>0</v>
      </c>
      <c r="G46" s="101">
        <f>'02 02.1 Pol'!AF125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/>
      <c r="C47" s="203" t="s">
        <v>69</v>
      </c>
      <c r="D47" s="203"/>
      <c r="E47" s="203"/>
      <c r="F47" s="104"/>
      <c r="G47" s="105"/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2</v>
      </c>
      <c r="B48" s="103" t="s">
        <v>70</v>
      </c>
      <c r="C48" s="203" t="s">
        <v>71</v>
      </c>
      <c r="D48" s="203"/>
      <c r="E48" s="203"/>
      <c r="F48" s="104">
        <f>'03 03.1 Pol'!AE70</f>
        <v>0</v>
      </c>
      <c r="G48" s="105">
        <f>'03 03.1 Pol'!AF70</f>
        <v>0</v>
      </c>
      <c r="H48" s="105">
        <f t="shared" si="1"/>
        <v>0</v>
      </c>
      <c r="I48" s="105">
        <f t="shared" si="2"/>
        <v>0</v>
      </c>
      <c r="J48" s="106" t="str">
        <f t="shared" si="3"/>
        <v/>
      </c>
    </row>
    <row r="49" spans="1:10" ht="25.5" customHeight="1" x14ac:dyDescent="0.2">
      <c r="A49" s="88">
        <v>3</v>
      </c>
      <c r="B49" s="107" t="s">
        <v>72</v>
      </c>
      <c r="C49" s="199" t="s">
        <v>73</v>
      </c>
      <c r="D49" s="199"/>
      <c r="E49" s="199"/>
      <c r="F49" s="108">
        <f>'03 03.1 Pol'!AE70</f>
        <v>0</v>
      </c>
      <c r="G49" s="101">
        <f>'03 03.1 Pol'!AF70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/>
      <c r="B50" s="200" t="s">
        <v>74</v>
      </c>
      <c r="C50" s="201"/>
      <c r="D50" s="201"/>
      <c r="E50" s="202"/>
      <c r="F50" s="109">
        <f>SUMIF(A39:A49,"=1",F39:F49)</f>
        <v>0</v>
      </c>
      <c r="G50" s="110">
        <f>SUMIF(A39:A49,"=1",G39:G49)</f>
        <v>0</v>
      </c>
      <c r="H50" s="110">
        <f>SUMIF(A39:A49,"=1",H39:H49)</f>
        <v>0</v>
      </c>
      <c r="I50" s="110">
        <f>SUMIF(A39:A49,"=1",I39:I49)</f>
        <v>0</v>
      </c>
      <c r="J50" s="111">
        <f>SUMIF(A39:A49,"=1",J39:J49)</f>
        <v>0</v>
      </c>
    </row>
    <row r="54" spans="1:10" ht="15.75" x14ac:dyDescent="0.25">
      <c r="B54" s="120" t="s">
        <v>76</v>
      </c>
    </row>
    <row r="56" spans="1:10" ht="25.5" customHeight="1" x14ac:dyDescent="0.2">
      <c r="A56" s="122"/>
      <c r="B56" s="125" t="s">
        <v>17</v>
      </c>
      <c r="C56" s="125" t="s">
        <v>5</v>
      </c>
      <c r="D56" s="126"/>
      <c r="E56" s="126"/>
      <c r="F56" s="127" t="s">
        <v>77</v>
      </c>
      <c r="G56" s="127"/>
      <c r="H56" s="127"/>
      <c r="I56" s="127" t="s">
        <v>29</v>
      </c>
      <c r="J56" s="127" t="s">
        <v>0</v>
      </c>
    </row>
    <row r="57" spans="1:10" ht="36.75" customHeight="1" x14ac:dyDescent="0.2">
      <c r="A57" s="123"/>
      <c r="B57" s="128" t="s">
        <v>78</v>
      </c>
      <c r="C57" s="197" t="s">
        <v>79</v>
      </c>
      <c r="D57" s="198"/>
      <c r="E57" s="198"/>
      <c r="F57" s="134" t="s">
        <v>24</v>
      </c>
      <c r="G57" s="135"/>
      <c r="H57" s="135"/>
      <c r="I57" s="135">
        <f>'01 01.1 Pol'!G8+'02 02.1 Pol'!G8</f>
        <v>0</v>
      </c>
      <c r="J57" s="132" t="str">
        <f>IF(I73=0,"",I57/I73*100)</f>
        <v/>
      </c>
    </row>
    <row r="58" spans="1:10" ht="36.75" customHeight="1" x14ac:dyDescent="0.2">
      <c r="A58" s="123"/>
      <c r="B58" s="128" t="s">
        <v>80</v>
      </c>
      <c r="C58" s="197" t="s">
        <v>81</v>
      </c>
      <c r="D58" s="198"/>
      <c r="E58" s="198"/>
      <c r="F58" s="134" t="s">
        <v>24</v>
      </c>
      <c r="G58" s="135"/>
      <c r="H58" s="135"/>
      <c r="I58" s="135">
        <f>'01 01.1 Pol'!G101+'02 02.1 Pol'!G41</f>
        <v>0</v>
      </c>
      <c r="J58" s="132" t="str">
        <f>IF(I73=0,"",I58/I73*100)</f>
        <v/>
      </c>
    </row>
    <row r="59" spans="1:10" ht="36.75" customHeight="1" x14ac:dyDescent="0.2">
      <c r="A59" s="123"/>
      <c r="B59" s="128" t="s">
        <v>82</v>
      </c>
      <c r="C59" s="197" t="s">
        <v>83</v>
      </c>
      <c r="D59" s="198"/>
      <c r="E59" s="198"/>
      <c r="F59" s="134" t="s">
        <v>24</v>
      </c>
      <c r="G59" s="135"/>
      <c r="H59" s="135"/>
      <c r="I59" s="135">
        <f>'01 01.1 Pol'!G105+'02 02.1 Pol'!G68</f>
        <v>0</v>
      </c>
      <c r="J59" s="132" t="str">
        <f>IF(I73=0,"",I59/I73*100)</f>
        <v/>
      </c>
    </row>
    <row r="60" spans="1:10" ht="36.75" customHeight="1" x14ac:dyDescent="0.2">
      <c r="A60" s="123"/>
      <c r="B60" s="128" t="s">
        <v>84</v>
      </c>
      <c r="C60" s="197" t="s">
        <v>85</v>
      </c>
      <c r="D60" s="198"/>
      <c r="E60" s="198"/>
      <c r="F60" s="134" t="s">
        <v>24</v>
      </c>
      <c r="G60" s="135"/>
      <c r="H60" s="135"/>
      <c r="I60" s="135">
        <f>'01 01.1 Pol'!G117+'02 02.1 Pol'!G72</f>
        <v>0</v>
      </c>
      <c r="J60" s="132" t="str">
        <f>IF(I73=0,"",I60/I73*100)</f>
        <v/>
      </c>
    </row>
    <row r="61" spans="1:10" ht="36.75" customHeight="1" x14ac:dyDescent="0.2">
      <c r="A61" s="123"/>
      <c r="B61" s="128" t="s">
        <v>86</v>
      </c>
      <c r="C61" s="197" t="s">
        <v>87</v>
      </c>
      <c r="D61" s="198"/>
      <c r="E61" s="198"/>
      <c r="F61" s="134" t="s">
        <v>24</v>
      </c>
      <c r="G61" s="135"/>
      <c r="H61" s="135"/>
      <c r="I61" s="135">
        <f>'01 01.1 Pol'!G127</f>
        <v>0</v>
      </c>
      <c r="J61" s="132" t="str">
        <f>IF(I73=0,"",I61/I73*100)</f>
        <v/>
      </c>
    </row>
    <row r="62" spans="1:10" ht="36.75" customHeight="1" x14ac:dyDescent="0.2">
      <c r="A62" s="123"/>
      <c r="B62" s="128" t="s">
        <v>88</v>
      </c>
      <c r="C62" s="197" t="s">
        <v>89</v>
      </c>
      <c r="D62" s="198"/>
      <c r="E62" s="198"/>
      <c r="F62" s="134" t="s">
        <v>24</v>
      </c>
      <c r="G62" s="135"/>
      <c r="H62" s="135"/>
      <c r="I62" s="135">
        <f>'01 01.1 Pol'!G140</f>
        <v>0</v>
      </c>
      <c r="J62" s="132" t="str">
        <f>IF(I73=0,"",I62/I73*100)</f>
        <v/>
      </c>
    </row>
    <row r="63" spans="1:10" ht="36.75" customHeight="1" x14ac:dyDescent="0.2">
      <c r="A63" s="123"/>
      <c r="B63" s="128" t="s">
        <v>90</v>
      </c>
      <c r="C63" s="197" t="s">
        <v>91</v>
      </c>
      <c r="D63" s="198"/>
      <c r="E63" s="198"/>
      <c r="F63" s="134" t="s">
        <v>24</v>
      </c>
      <c r="G63" s="135"/>
      <c r="H63" s="135"/>
      <c r="I63" s="135">
        <f>'01 01.1 Pol'!G212</f>
        <v>0</v>
      </c>
      <c r="J63" s="132" t="str">
        <f>IF(I73=0,"",I63/I73*100)</f>
        <v/>
      </c>
    </row>
    <row r="64" spans="1:10" ht="36.75" customHeight="1" x14ac:dyDescent="0.2">
      <c r="A64" s="123"/>
      <c r="B64" s="128" t="s">
        <v>92</v>
      </c>
      <c r="C64" s="197" t="s">
        <v>93</v>
      </c>
      <c r="D64" s="198"/>
      <c r="E64" s="198"/>
      <c r="F64" s="134" t="s">
        <v>24</v>
      </c>
      <c r="G64" s="135"/>
      <c r="H64" s="135"/>
      <c r="I64" s="135">
        <f>'02 02.1 Pol'!G100</f>
        <v>0</v>
      </c>
      <c r="J64" s="132" t="str">
        <f>IF(I73=0,"",I64/I73*100)</f>
        <v/>
      </c>
    </row>
    <row r="65" spans="1:10" ht="36.75" customHeight="1" x14ac:dyDescent="0.2">
      <c r="A65" s="123"/>
      <c r="B65" s="128" t="s">
        <v>94</v>
      </c>
      <c r="C65" s="197" t="s">
        <v>95</v>
      </c>
      <c r="D65" s="198"/>
      <c r="E65" s="198"/>
      <c r="F65" s="134" t="s">
        <v>24</v>
      </c>
      <c r="G65" s="135"/>
      <c r="H65" s="135"/>
      <c r="I65" s="135">
        <f>'01 01.1 Pol'!G216+'02 02.1 Pol'!G111</f>
        <v>0</v>
      </c>
      <c r="J65" s="132" t="str">
        <f>IF(I73=0,"",I65/I73*100)</f>
        <v/>
      </c>
    </row>
    <row r="66" spans="1:10" ht="36.75" customHeight="1" x14ac:dyDescent="0.2">
      <c r="A66" s="123"/>
      <c r="B66" s="128" t="s">
        <v>96</v>
      </c>
      <c r="C66" s="197" t="s">
        <v>97</v>
      </c>
      <c r="D66" s="198"/>
      <c r="E66" s="198"/>
      <c r="F66" s="134" t="s">
        <v>24</v>
      </c>
      <c r="G66" s="135"/>
      <c r="H66" s="135"/>
      <c r="I66" s="135">
        <f>'03 03.1 Pol'!G8</f>
        <v>0</v>
      </c>
      <c r="J66" s="132" t="str">
        <f>IF(I73=0,"",I66/I73*100)</f>
        <v/>
      </c>
    </row>
    <row r="67" spans="1:10" ht="36.75" customHeight="1" x14ac:dyDescent="0.2">
      <c r="A67" s="123"/>
      <c r="B67" s="128" t="s">
        <v>98</v>
      </c>
      <c r="C67" s="197" t="s">
        <v>99</v>
      </c>
      <c r="D67" s="198"/>
      <c r="E67" s="198"/>
      <c r="F67" s="134" t="s">
        <v>24</v>
      </c>
      <c r="G67" s="135"/>
      <c r="H67" s="135"/>
      <c r="I67" s="135">
        <f>'03 03.1 Pol'!G39</f>
        <v>0</v>
      </c>
      <c r="J67" s="132" t="str">
        <f>IF(I73=0,"",I67/I73*100)</f>
        <v/>
      </c>
    </row>
    <row r="68" spans="1:10" ht="36.75" customHeight="1" x14ac:dyDescent="0.2">
      <c r="A68" s="123"/>
      <c r="B68" s="128" t="s">
        <v>100</v>
      </c>
      <c r="C68" s="197" t="s">
        <v>101</v>
      </c>
      <c r="D68" s="198"/>
      <c r="E68" s="198"/>
      <c r="F68" s="134" t="s">
        <v>25</v>
      </c>
      <c r="G68" s="135"/>
      <c r="H68" s="135"/>
      <c r="I68" s="135">
        <f>'02 02.1 Pol'!G115</f>
        <v>0</v>
      </c>
      <c r="J68" s="132" t="str">
        <f>IF(I73=0,"",I68/I73*100)</f>
        <v/>
      </c>
    </row>
    <row r="69" spans="1:10" ht="36.75" customHeight="1" x14ac:dyDescent="0.2">
      <c r="A69" s="123"/>
      <c r="B69" s="128" t="s">
        <v>102</v>
      </c>
      <c r="C69" s="197" t="s">
        <v>103</v>
      </c>
      <c r="D69" s="198"/>
      <c r="E69" s="198"/>
      <c r="F69" s="134" t="s">
        <v>26</v>
      </c>
      <c r="G69" s="135"/>
      <c r="H69" s="135"/>
      <c r="I69" s="135">
        <f>'01 01.1 Pol'!G221</f>
        <v>0</v>
      </c>
      <c r="J69" s="132" t="str">
        <f>IF(I73=0,"",I69/I73*100)</f>
        <v/>
      </c>
    </row>
    <row r="70" spans="1:10" ht="36.75" customHeight="1" x14ac:dyDescent="0.2">
      <c r="A70" s="123"/>
      <c r="B70" s="128" t="s">
        <v>104</v>
      </c>
      <c r="C70" s="197" t="s">
        <v>105</v>
      </c>
      <c r="D70" s="198"/>
      <c r="E70" s="198"/>
      <c r="F70" s="134" t="s">
        <v>106</v>
      </c>
      <c r="G70" s="135"/>
      <c r="H70" s="135"/>
      <c r="I70" s="135">
        <f>'01 01.1 Pol'!G224</f>
        <v>0</v>
      </c>
      <c r="J70" s="132" t="str">
        <f>IF(I73=0,"",I70/I73*100)</f>
        <v/>
      </c>
    </row>
    <row r="71" spans="1:10" ht="36.75" customHeight="1" x14ac:dyDescent="0.2">
      <c r="A71" s="123"/>
      <c r="B71" s="128" t="s">
        <v>107</v>
      </c>
      <c r="C71" s="197" t="s">
        <v>27</v>
      </c>
      <c r="D71" s="198"/>
      <c r="E71" s="198"/>
      <c r="F71" s="134" t="s">
        <v>107</v>
      </c>
      <c r="G71" s="135"/>
      <c r="H71" s="135"/>
      <c r="I71" s="135">
        <f>'VON VON Naklady'!G8</f>
        <v>0</v>
      </c>
      <c r="J71" s="132" t="str">
        <f>IF(I73=0,"",I71/I73*100)</f>
        <v/>
      </c>
    </row>
    <row r="72" spans="1:10" ht="36.75" customHeight="1" x14ac:dyDescent="0.2">
      <c r="A72" s="123"/>
      <c r="B72" s="128" t="s">
        <v>108</v>
      </c>
      <c r="C72" s="197" t="s">
        <v>28</v>
      </c>
      <c r="D72" s="198"/>
      <c r="E72" s="198"/>
      <c r="F72" s="134" t="s">
        <v>108</v>
      </c>
      <c r="G72" s="135"/>
      <c r="H72" s="135"/>
      <c r="I72" s="135">
        <f>'VON VON Naklady'!G12</f>
        <v>0</v>
      </c>
      <c r="J72" s="132" t="str">
        <f>IF(I73=0,"",I72/I73*100)</f>
        <v/>
      </c>
    </row>
    <row r="73" spans="1:10" ht="25.5" customHeight="1" x14ac:dyDescent="0.2">
      <c r="A73" s="124"/>
      <c r="B73" s="129" t="s">
        <v>1</v>
      </c>
      <c r="C73" s="130"/>
      <c r="D73" s="131"/>
      <c r="E73" s="131"/>
      <c r="F73" s="136"/>
      <c r="G73" s="137"/>
      <c r="H73" s="137"/>
      <c r="I73" s="137">
        <f>SUM(I57:I72)</f>
        <v>0</v>
      </c>
      <c r="J73" s="133">
        <f>SUM(J57:J72)</f>
        <v>0</v>
      </c>
    </row>
    <row r="74" spans="1:10" x14ac:dyDescent="0.2">
      <c r="F74" s="86"/>
      <c r="G74" s="86"/>
      <c r="H74" s="86"/>
      <c r="I74" s="86"/>
      <c r="J74" s="87"/>
    </row>
    <row r="75" spans="1:10" x14ac:dyDescent="0.2">
      <c r="F75" s="86"/>
      <c r="G75" s="86"/>
      <c r="H75" s="86"/>
      <c r="I75" s="86"/>
      <c r="J75" s="87"/>
    </row>
    <row r="76" spans="1:10" x14ac:dyDescent="0.2">
      <c r="F76" s="86"/>
      <c r="G76" s="86"/>
      <c r="H76" s="86"/>
      <c r="I76" s="86"/>
      <c r="J76" s="87"/>
    </row>
  </sheetData>
  <sheetProtection password="C17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49" t="s">
        <v>7</v>
      </c>
      <c r="B2" s="48"/>
      <c r="C2" s="250"/>
      <c r="D2" s="250"/>
      <c r="E2" s="250"/>
      <c r="F2" s="250"/>
      <c r="G2" s="251"/>
    </row>
    <row r="3" spans="1:7" ht="24.95" customHeight="1" x14ac:dyDescent="0.2">
      <c r="A3" s="49" t="s">
        <v>8</v>
      </c>
      <c r="B3" s="48"/>
      <c r="C3" s="250"/>
      <c r="D3" s="250"/>
      <c r="E3" s="250"/>
      <c r="F3" s="250"/>
      <c r="G3" s="251"/>
    </row>
    <row r="4" spans="1:7" ht="24.95" customHeight="1" x14ac:dyDescent="0.2">
      <c r="A4" s="49" t="s">
        <v>9</v>
      </c>
      <c r="B4" s="48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password="C17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109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39" t="s">
        <v>7</v>
      </c>
      <c r="B2" s="48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39" t="s">
        <v>8</v>
      </c>
      <c r="B3" s="48" t="s">
        <v>58</v>
      </c>
      <c r="C3" s="253" t="s">
        <v>112</v>
      </c>
      <c r="D3" s="254"/>
      <c r="E3" s="254"/>
      <c r="F3" s="254"/>
      <c r="G3" s="255"/>
      <c r="AC3" s="121" t="s">
        <v>113</v>
      </c>
      <c r="AG3" t="s">
        <v>114</v>
      </c>
    </row>
    <row r="4" spans="1:60" ht="24.95" customHeight="1" x14ac:dyDescent="0.2">
      <c r="A4" s="140" t="s">
        <v>9</v>
      </c>
      <c r="B4" s="141" t="s">
        <v>58</v>
      </c>
      <c r="C4" s="256" t="s">
        <v>59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3" t="s">
        <v>116</v>
      </c>
      <c r="B6" s="145" t="s">
        <v>117</v>
      </c>
      <c r="C6" s="145" t="s">
        <v>118</v>
      </c>
      <c r="D6" s="144" t="s">
        <v>119</v>
      </c>
      <c r="E6" s="143" t="s">
        <v>120</v>
      </c>
      <c r="F6" s="142" t="s">
        <v>121</v>
      </c>
      <c r="G6" s="143" t="s">
        <v>29</v>
      </c>
      <c r="H6" s="146" t="s">
        <v>30</v>
      </c>
      <c r="I6" s="146" t="s">
        <v>122</v>
      </c>
      <c r="J6" s="146" t="s">
        <v>31</v>
      </c>
      <c r="K6" s="146" t="s">
        <v>123</v>
      </c>
      <c r="L6" s="146" t="s">
        <v>124</v>
      </c>
      <c r="M6" s="146" t="s">
        <v>125</v>
      </c>
      <c r="N6" s="146" t="s">
        <v>126</v>
      </c>
      <c r="O6" s="146" t="s">
        <v>127</v>
      </c>
      <c r="P6" s="146" t="s">
        <v>128</v>
      </c>
      <c r="Q6" s="146" t="s">
        <v>129</v>
      </c>
      <c r="R6" s="146" t="s">
        <v>130</v>
      </c>
      <c r="S6" s="146" t="s">
        <v>131</v>
      </c>
      <c r="T6" s="146" t="s">
        <v>132</v>
      </c>
      <c r="U6" s="146" t="s">
        <v>133</v>
      </c>
      <c r="V6" s="146" t="s">
        <v>134</v>
      </c>
      <c r="W6" s="146" t="s">
        <v>135</v>
      </c>
      <c r="X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137</v>
      </c>
      <c r="B8" s="161" t="s">
        <v>107</v>
      </c>
      <c r="C8" s="181" t="s">
        <v>27</v>
      </c>
      <c r="D8" s="162"/>
      <c r="E8" s="163"/>
      <c r="F8" s="164"/>
      <c r="G8" s="164">
        <f>SUMIF(AG9:AG11,"&lt;&gt;NOR",G9:G11)</f>
        <v>0</v>
      </c>
      <c r="H8" s="164"/>
      <c r="I8" s="164">
        <f>SUM(I9:I11)</f>
        <v>0</v>
      </c>
      <c r="J8" s="164"/>
      <c r="K8" s="164">
        <f>SUM(K9:K11)</f>
        <v>0</v>
      </c>
      <c r="L8" s="164"/>
      <c r="M8" s="164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4"/>
      <c r="S8" s="164"/>
      <c r="T8" s="165"/>
      <c r="U8" s="159"/>
      <c r="V8" s="159">
        <f>SUM(V9:V11)</f>
        <v>0</v>
      </c>
      <c r="W8" s="159"/>
      <c r="X8" s="159"/>
      <c r="AG8" t="s">
        <v>138</v>
      </c>
    </row>
    <row r="9" spans="1:60" outlineLevel="1" x14ac:dyDescent="0.2">
      <c r="A9" s="173">
        <v>1</v>
      </c>
      <c r="B9" s="174" t="s">
        <v>139</v>
      </c>
      <c r="C9" s="182" t="s">
        <v>140</v>
      </c>
      <c r="D9" s="175" t="s">
        <v>141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142</v>
      </c>
      <c r="T9" s="179" t="s">
        <v>143</v>
      </c>
      <c r="U9" s="157">
        <v>0</v>
      </c>
      <c r="V9" s="157">
        <f>ROUND(E9*U9,2)</f>
        <v>0</v>
      </c>
      <c r="W9" s="157"/>
      <c r="X9" s="157" t="s">
        <v>144</v>
      </c>
      <c r="Y9" s="147"/>
      <c r="Z9" s="147"/>
      <c r="AA9" s="147"/>
      <c r="AB9" s="147"/>
      <c r="AC9" s="147"/>
      <c r="AD9" s="147"/>
      <c r="AE9" s="147"/>
      <c r="AF9" s="147"/>
      <c r="AG9" s="147" t="s">
        <v>145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146</v>
      </c>
      <c r="C10" s="182" t="s">
        <v>147</v>
      </c>
      <c r="D10" s="175" t="s">
        <v>141</v>
      </c>
      <c r="E10" s="176">
        <v>1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21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142</v>
      </c>
      <c r="T10" s="179" t="s">
        <v>143</v>
      </c>
      <c r="U10" s="157">
        <v>0</v>
      </c>
      <c r="V10" s="157">
        <f>ROUND(E10*U10,2)</f>
        <v>0</v>
      </c>
      <c r="W10" s="157"/>
      <c r="X10" s="157" t="s">
        <v>144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145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3</v>
      </c>
      <c r="B11" s="174" t="s">
        <v>148</v>
      </c>
      <c r="C11" s="182" t="s">
        <v>149</v>
      </c>
      <c r="D11" s="175" t="s">
        <v>141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142</v>
      </c>
      <c r="T11" s="179" t="s">
        <v>143</v>
      </c>
      <c r="U11" s="157">
        <v>0</v>
      </c>
      <c r="V11" s="157">
        <f>ROUND(E11*U11,2)</f>
        <v>0</v>
      </c>
      <c r="W11" s="157"/>
      <c r="X11" s="157" t="s">
        <v>144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145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0" t="s">
        <v>137</v>
      </c>
      <c r="B12" s="161" t="s">
        <v>108</v>
      </c>
      <c r="C12" s="181" t="s">
        <v>28</v>
      </c>
      <c r="D12" s="162"/>
      <c r="E12" s="163"/>
      <c r="F12" s="164"/>
      <c r="G12" s="164">
        <f>SUMIF(AG13:AG16,"&lt;&gt;NOR",G13:G16)</f>
        <v>0</v>
      </c>
      <c r="H12" s="164"/>
      <c r="I12" s="164">
        <f>SUM(I13:I16)</f>
        <v>0</v>
      </c>
      <c r="J12" s="164"/>
      <c r="K12" s="164">
        <f>SUM(K13:K16)</f>
        <v>0</v>
      </c>
      <c r="L12" s="164"/>
      <c r="M12" s="164">
        <f>SUM(M13:M16)</f>
        <v>0</v>
      </c>
      <c r="N12" s="164"/>
      <c r="O12" s="164">
        <f>SUM(O13:O16)</f>
        <v>0</v>
      </c>
      <c r="P12" s="164"/>
      <c r="Q12" s="164">
        <f>SUM(Q13:Q16)</f>
        <v>0</v>
      </c>
      <c r="R12" s="164"/>
      <c r="S12" s="164"/>
      <c r="T12" s="165"/>
      <c r="U12" s="159"/>
      <c r="V12" s="159">
        <f>SUM(V13:V16)</f>
        <v>0</v>
      </c>
      <c r="W12" s="159"/>
      <c r="X12" s="159"/>
      <c r="AG12" t="s">
        <v>138</v>
      </c>
    </row>
    <row r="13" spans="1:60" outlineLevel="1" x14ac:dyDescent="0.2">
      <c r="A13" s="173">
        <v>4</v>
      </c>
      <c r="B13" s="174" t="s">
        <v>150</v>
      </c>
      <c r="C13" s="182" t="s">
        <v>151</v>
      </c>
      <c r="D13" s="175" t="s">
        <v>141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142</v>
      </c>
      <c r="T13" s="179" t="s">
        <v>143</v>
      </c>
      <c r="U13" s="157">
        <v>0</v>
      </c>
      <c r="V13" s="157">
        <f>ROUND(E13*U13,2)</f>
        <v>0</v>
      </c>
      <c r="W13" s="157"/>
      <c r="X13" s="157" t="s">
        <v>144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145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5</v>
      </c>
      <c r="B14" s="174" t="s">
        <v>152</v>
      </c>
      <c r="C14" s="182" t="s">
        <v>153</v>
      </c>
      <c r="D14" s="175" t="s">
        <v>141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142</v>
      </c>
      <c r="T14" s="179" t="s">
        <v>143</v>
      </c>
      <c r="U14" s="157">
        <v>0</v>
      </c>
      <c r="V14" s="157">
        <f>ROUND(E14*U14,2)</f>
        <v>0</v>
      </c>
      <c r="W14" s="157"/>
      <c r="X14" s="157" t="s">
        <v>144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145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6</v>
      </c>
      <c r="B15" s="174" t="s">
        <v>154</v>
      </c>
      <c r="C15" s="182" t="s">
        <v>155</v>
      </c>
      <c r="D15" s="175" t="s">
        <v>141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142</v>
      </c>
      <c r="T15" s="179" t="s">
        <v>143</v>
      </c>
      <c r="U15" s="157">
        <v>0</v>
      </c>
      <c r="V15" s="157">
        <f>ROUND(E15*U15,2)</f>
        <v>0</v>
      </c>
      <c r="W15" s="157"/>
      <c r="X15" s="157" t="s">
        <v>144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66">
        <v>7</v>
      </c>
      <c r="B16" s="167" t="s">
        <v>156</v>
      </c>
      <c r="C16" s="183" t="s">
        <v>157</v>
      </c>
      <c r="D16" s="168" t="s">
        <v>141</v>
      </c>
      <c r="E16" s="169">
        <v>1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1"/>
      <c r="S16" s="171" t="s">
        <v>142</v>
      </c>
      <c r="T16" s="172" t="s">
        <v>143</v>
      </c>
      <c r="U16" s="157">
        <v>0</v>
      </c>
      <c r="V16" s="157">
        <f>ROUND(E16*U16,2)</f>
        <v>0</v>
      </c>
      <c r="W16" s="157"/>
      <c r="X16" s="157" t="s">
        <v>144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33" x14ac:dyDescent="0.2">
      <c r="A17" s="3"/>
      <c r="B17" s="4"/>
      <c r="C17" s="18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124</v>
      </c>
    </row>
    <row r="18" spans="1:33" x14ac:dyDescent="0.2">
      <c r="A18" s="150"/>
      <c r="B18" s="151" t="s">
        <v>29</v>
      </c>
      <c r="C18" s="185"/>
      <c r="D18" s="152"/>
      <c r="E18" s="153"/>
      <c r="F18" s="153"/>
      <c r="G18" s="180">
        <f>G8+G12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158</v>
      </c>
    </row>
    <row r="19" spans="1:33" x14ac:dyDescent="0.2">
      <c r="C19" s="186"/>
      <c r="D19" s="10"/>
      <c r="AG19" t="s">
        <v>159</v>
      </c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7B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160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39" t="s">
        <v>7</v>
      </c>
      <c r="B2" s="48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39" t="s">
        <v>8</v>
      </c>
      <c r="B3" s="48" t="s">
        <v>61</v>
      </c>
      <c r="C3" s="253" t="s">
        <v>62</v>
      </c>
      <c r="D3" s="254"/>
      <c r="E3" s="254"/>
      <c r="F3" s="254"/>
      <c r="G3" s="255"/>
      <c r="AC3" s="121" t="s">
        <v>111</v>
      </c>
      <c r="AG3" t="s">
        <v>114</v>
      </c>
    </row>
    <row r="4" spans="1:60" ht="24.95" customHeight="1" x14ac:dyDescent="0.2">
      <c r="A4" s="140" t="s">
        <v>9</v>
      </c>
      <c r="B4" s="141" t="s">
        <v>63</v>
      </c>
      <c r="C4" s="256" t="s">
        <v>64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3" t="s">
        <v>116</v>
      </c>
      <c r="B6" s="145" t="s">
        <v>117</v>
      </c>
      <c r="C6" s="145" t="s">
        <v>118</v>
      </c>
      <c r="D6" s="144" t="s">
        <v>119</v>
      </c>
      <c r="E6" s="143" t="s">
        <v>120</v>
      </c>
      <c r="F6" s="142" t="s">
        <v>121</v>
      </c>
      <c r="G6" s="143" t="s">
        <v>29</v>
      </c>
      <c r="H6" s="146" t="s">
        <v>30</v>
      </c>
      <c r="I6" s="146" t="s">
        <v>122</v>
      </c>
      <c r="J6" s="146" t="s">
        <v>31</v>
      </c>
      <c r="K6" s="146" t="s">
        <v>123</v>
      </c>
      <c r="L6" s="146" t="s">
        <v>124</v>
      </c>
      <c r="M6" s="146" t="s">
        <v>125</v>
      </c>
      <c r="N6" s="146" t="s">
        <v>126</v>
      </c>
      <c r="O6" s="146" t="s">
        <v>127</v>
      </c>
      <c r="P6" s="146" t="s">
        <v>128</v>
      </c>
      <c r="Q6" s="146" t="s">
        <v>129</v>
      </c>
      <c r="R6" s="146" t="s">
        <v>130</v>
      </c>
      <c r="S6" s="146" t="s">
        <v>131</v>
      </c>
      <c r="T6" s="146" t="s">
        <v>132</v>
      </c>
      <c r="U6" s="146" t="s">
        <v>133</v>
      </c>
      <c r="V6" s="146" t="s">
        <v>134</v>
      </c>
      <c r="W6" s="146" t="s">
        <v>135</v>
      </c>
      <c r="X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137</v>
      </c>
      <c r="B8" s="161" t="s">
        <v>78</v>
      </c>
      <c r="C8" s="181" t="s">
        <v>79</v>
      </c>
      <c r="D8" s="162"/>
      <c r="E8" s="163"/>
      <c r="F8" s="164"/>
      <c r="G8" s="164">
        <f>SUMIF(AG9:AG100,"&lt;&gt;NOR",G9:G100)</f>
        <v>0</v>
      </c>
      <c r="H8" s="164"/>
      <c r="I8" s="164">
        <f>SUM(I9:I100)</f>
        <v>0</v>
      </c>
      <c r="J8" s="164"/>
      <c r="K8" s="164">
        <f>SUM(K9:K100)</f>
        <v>0</v>
      </c>
      <c r="L8" s="164"/>
      <c r="M8" s="164">
        <f>SUM(M9:M100)</f>
        <v>0</v>
      </c>
      <c r="N8" s="164"/>
      <c r="O8" s="164">
        <f>SUM(O9:O100)</f>
        <v>323.88</v>
      </c>
      <c r="P8" s="164"/>
      <c r="Q8" s="164">
        <f>SUM(Q9:Q100)</f>
        <v>184.48</v>
      </c>
      <c r="R8" s="164"/>
      <c r="S8" s="164"/>
      <c r="T8" s="165"/>
      <c r="U8" s="159"/>
      <c r="V8" s="159">
        <f>SUM(V9:V100)</f>
        <v>1939.1700000000003</v>
      </c>
      <c r="W8" s="159"/>
      <c r="X8" s="159"/>
      <c r="AG8" t="s">
        <v>138</v>
      </c>
    </row>
    <row r="9" spans="1:60" outlineLevel="1" x14ac:dyDescent="0.2">
      <c r="A9" s="166">
        <v>1</v>
      </c>
      <c r="B9" s="167" t="s">
        <v>161</v>
      </c>
      <c r="C9" s="183" t="s">
        <v>162</v>
      </c>
      <c r="D9" s="168" t="s">
        <v>163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164</v>
      </c>
      <c r="S9" s="171" t="s">
        <v>142</v>
      </c>
      <c r="T9" s="172" t="s">
        <v>142</v>
      </c>
      <c r="U9" s="157">
        <v>5.4050000000000002</v>
      </c>
      <c r="V9" s="157">
        <f>ROUND(E9*U9,2)</f>
        <v>5.41</v>
      </c>
      <c r="W9" s="157"/>
      <c r="X9" s="157" t="s">
        <v>165</v>
      </c>
      <c r="Y9" s="147"/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 t="s">
        <v>167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1" t="str">
        <f>C10</f>
        <v>s rozřezáním a odstraněním větví a kmene do vzdálenosti 20 m, se složením na hromady nebo s naložením na dopravní prostředek,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169</v>
      </c>
      <c r="C11" s="183" t="s">
        <v>170</v>
      </c>
      <c r="D11" s="168" t="s">
        <v>163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 t="s">
        <v>164</v>
      </c>
      <c r="S11" s="171" t="s">
        <v>142</v>
      </c>
      <c r="T11" s="172" t="s">
        <v>142</v>
      </c>
      <c r="U11" s="157">
        <v>7.9930000000000003</v>
      </c>
      <c r="V11" s="157">
        <f>ROUND(E11*U11,2)</f>
        <v>7.99</v>
      </c>
      <c r="W11" s="157"/>
      <c r="X11" s="157" t="s">
        <v>165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166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59" t="s">
        <v>171</v>
      </c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168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91" t="str">
        <f>C12</f>
        <v>s odklizením získaného dřeva na vzdálenost do 20 m, se složením na hromady nebo s naložením na dopravní prostředek, se zasypáním jámy, doplněním zeminy, zhutněním a úpravou terénu,</v>
      </c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6">
        <v>3</v>
      </c>
      <c r="B13" s="167" t="s">
        <v>172</v>
      </c>
      <c r="C13" s="183" t="s">
        <v>173</v>
      </c>
      <c r="D13" s="168" t="s">
        <v>174</v>
      </c>
      <c r="E13" s="169">
        <v>48.8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0.26400000000000001</v>
      </c>
      <c r="Q13" s="171">
        <f>ROUND(E13*P13,2)</f>
        <v>12.88</v>
      </c>
      <c r="R13" s="171" t="s">
        <v>175</v>
      </c>
      <c r="S13" s="171" t="s">
        <v>142</v>
      </c>
      <c r="T13" s="172" t="s">
        <v>142</v>
      </c>
      <c r="U13" s="157">
        <v>8.6999999999999994E-2</v>
      </c>
      <c r="V13" s="157">
        <f>ROUND(E13*U13,2)</f>
        <v>4.25</v>
      </c>
      <c r="W13" s="157"/>
      <c r="X13" s="157" t="s">
        <v>165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166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176</v>
      </c>
      <c r="D14" s="187"/>
      <c r="E14" s="188">
        <v>48.8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4</v>
      </c>
      <c r="B15" s="167" t="s">
        <v>178</v>
      </c>
      <c r="C15" s="183" t="s">
        <v>179</v>
      </c>
      <c r="D15" s="168" t="s">
        <v>174</v>
      </c>
      <c r="E15" s="169">
        <v>260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0.66</v>
      </c>
      <c r="Q15" s="171">
        <f>ROUND(E15*P15,2)</f>
        <v>171.6</v>
      </c>
      <c r="R15" s="171" t="s">
        <v>175</v>
      </c>
      <c r="S15" s="171" t="s">
        <v>142</v>
      </c>
      <c r="T15" s="172" t="s">
        <v>142</v>
      </c>
      <c r="U15" s="157">
        <v>0.11899999999999999</v>
      </c>
      <c r="V15" s="157">
        <f>ROUND(E15*U15,2)</f>
        <v>30.94</v>
      </c>
      <c r="W15" s="157"/>
      <c r="X15" s="157" t="s">
        <v>165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92" t="s">
        <v>180</v>
      </c>
      <c r="D16" s="187"/>
      <c r="E16" s="188">
        <v>211.2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92" t="s">
        <v>176</v>
      </c>
      <c r="D17" s="187"/>
      <c r="E17" s="188">
        <v>48.8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5</v>
      </c>
      <c r="B18" s="167" t="s">
        <v>181</v>
      </c>
      <c r="C18" s="183" t="s">
        <v>182</v>
      </c>
      <c r="D18" s="168" t="s">
        <v>183</v>
      </c>
      <c r="E18" s="169">
        <v>10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71">
        <v>2.478E-2</v>
      </c>
      <c r="O18" s="171">
        <f>ROUND(E18*N18,2)</f>
        <v>0.25</v>
      </c>
      <c r="P18" s="171">
        <v>0</v>
      </c>
      <c r="Q18" s="171">
        <f>ROUND(E18*P18,2)</f>
        <v>0</v>
      </c>
      <c r="R18" s="171" t="s">
        <v>184</v>
      </c>
      <c r="S18" s="171" t="s">
        <v>142</v>
      </c>
      <c r="T18" s="172" t="s">
        <v>142</v>
      </c>
      <c r="U18" s="157">
        <v>0.54700000000000004</v>
      </c>
      <c r="V18" s="157">
        <f>ROUND(E18*U18,2)</f>
        <v>5.47</v>
      </c>
      <c r="W18" s="157"/>
      <c r="X18" s="157" t="s">
        <v>165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166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9" t="s">
        <v>185</v>
      </c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168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91" t="str">
        <f>C19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92" t="s">
        <v>186</v>
      </c>
      <c r="D20" s="187"/>
      <c r="E20" s="188">
        <v>10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6">
        <v>6</v>
      </c>
      <c r="B21" s="167" t="s">
        <v>187</v>
      </c>
      <c r="C21" s="183" t="s">
        <v>188</v>
      </c>
      <c r="D21" s="168" t="s">
        <v>183</v>
      </c>
      <c r="E21" s="169">
        <v>4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1.0699999999999999E-2</v>
      </c>
      <c r="O21" s="171">
        <f>ROUND(E21*N21,2)</f>
        <v>0.04</v>
      </c>
      <c r="P21" s="171">
        <v>0</v>
      </c>
      <c r="Q21" s="171">
        <f>ROUND(E21*P21,2)</f>
        <v>0</v>
      </c>
      <c r="R21" s="171" t="s">
        <v>184</v>
      </c>
      <c r="S21" s="171" t="s">
        <v>142</v>
      </c>
      <c r="T21" s="172" t="s">
        <v>142</v>
      </c>
      <c r="U21" s="157">
        <v>0.90800000000000003</v>
      </c>
      <c r="V21" s="157">
        <f>ROUND(E21*U21,2)</f>
        <v>3.63</v>
      </c>
      <c r="W21" s="157"/>
      <c r="X21" s="157" t="s">
        <v>165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54"/>
      <c r="B22" s="155"/>
      <c r="C22" s="259" t="s">
        <v>185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91" t="str">
        <f>C22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2" t="s">
        <v>189</v>
      </c>
      <c r="D23" s="187"/>
      <c r="E23" s="188">
        <v>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6">
        <v>7</v>
      </c>
      <c r="B24" s="167" t="s">
        <v>190</v>
      </c>
      <c r="C24" s="183" t="s">
        <v>191</v>
      </c>
      <c r="D24" s="168" t="s">
        <v>192</v>
      </c>
      <c r="E24" s="169">
        <v>30.6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 t="s">
        <v>184</v>
      </c>
      <c r="S24" s="171" t="s">
        <v>142</v>
      </c>
      <c r="T24" s="172" t="s">
        <v>142</v>
      </c>
      <c r="U24" s="157">
        <v>1.548</v>
      </c>
      <c r="V24" s="157">
        <f>ROUND(E24*U24,2)</f>
        <v>47.37</v>
      </c>
      <c r="W24" s="157"/>
      <c r="X24" s="157" t="s">
        <v>165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9" t="s">
        <v>193</v>
      </c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168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91" t="str">
        <f>C25</f>
        <v>příplatek k cenám vykopávek za ztížení vykopávky v blízkosti podzemního vedení nebo výbušnin v horninách jakékoliv třídy,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2" t="s">
        <v>194</v>
      </c>
      <c r="D26" s="187"/>
      <c r="E26" s="188">
        <v>2.04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92" t="s">
        <v>195</v>
      </c>
      <c r="D27" s="187"/>
      <c r="E27" s="188">
        <v>8.16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177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92" t="s">
        <v>196</v>
      </c>
      <c r="D28" s="187"/>
      <c r="E28" s="188">
        <v>2.04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197</v>
      </c>
      <c r="D29" s="187"/>
      <c r="E29" s="188">
        <v>18.36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6">
        <v>8</v>
      </c>
      <c r="B30" s="167" t="s">
        <v>198</v>
      </c>
      <c r="C30" s="183" t="s">
        <v>199</v>
      </c>
      <c r="D30" s="168" t="s">
        <v>192</v>
      </c>
      <c r="E30" s="169">
        <v>71.063999999999993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1" t="s">
        <v>184</v>
      </c>
      <c r="S30" s="171" t="s">
        <v>142</v>
      </c>
      <c r="T30" s="172" t="s">
        <v>142</v>
      </c>
      <c r="U30" s="157">
        <v>9.7000000000000003E-2</v>
      </c>
      <c r="V30" s="157">
        <f>ROUND(E30*U30,2)</f>
        <v>6.89</v>
      </c>
      <c r="W30" s="157"/>
      <c r="X30" s="157" t="s">
        <v>165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166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9" t="s">
        <v>200</v>
      </c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168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91" t="str">
        <f>C31</f>
        <v>nebo lesní půdy, s vodorovným přemístěním na hromady v místě upotřebení nebo na dočasné či trvalé skládky se složením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92" t="s">
        <v>201</v>
      </c>
      <c r="D32" s="187"/>
      <c r="E32" s="188">
        <v>2.3759999999999999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92" t="s">
        <v>202</v>
      </c>
      <c r="D33" s="187"/>
      <c r="E33" s="188">
        <v>68.688000000000002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177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9</v>
      </c>
      <c r="B34" s="167" t="s">
        <v>203</v>
      </c>
      <c r="C34" s="183" t="s">
        <v>204</v>
      </c>
      <c r="D34" s="168" t="s">
        <v>192</v>
      </c>
      <c r="E34" s="169">
        <v>71.400000000000006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71">
        <v>0</v>
      </c>
      <c r="O34" s="171">
        <f>ROUND(E34*N34,2)</f>
        <v>0</v>
      </c>
      <c r="P34" s="171">
        <v>0</v>
      </c>
      <c r="Q34" s="171">
        <f>ROUND(E34*P34,2)</f>
        <v>0</v>
      </c>
      <c r="R34" s="171" t="s">
        <v>184</v>
      </c>
      <c r="S34" s="171" t="s">
        <v>142</v>
      </c>
      <c r="T34" s="172" t="s">
        <v>142</v>
      </c>
      <c r="U34" s="157">
        <v>0.12</v>
      </c>
      <c r="V34" s="157">
        <f>ROUND(E34*U34,2)</f>
        <v>8.57</v>
      </c>
      <c r="W34" s="157"/>
      <c r="X34" s="157" t="s">
        <v>165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166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54"/>
      <c r="B35" s="155"/>
      <c r="C35" s="259" t="s">
        <v>205</v>
      </c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168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91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92" t="s">
        <v>206</v>
      </c>
      <c r="D36" s="187"/>
      <c r="E36" s="188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2" t="s">
        <v>207</v>
      </c>
      <c r="D37" s="187"/>
      <c r="E37" s="188">
        <v>4.2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2" t="s">
        <v>208</v>
      </c>
      <c r="D38" s="187"/>
      <c r="E38" s="188">
        <v>67.2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10</v>
      </c>
      <c r="B39" s="167" t="s">
        <v>209</v>
      </c>
      <c r="C39" s="183" t="s">
        <v>210</v>
      </c>
      <c r="D39" s="168" t="s">
        <v>192</v>
      </c>
      <c r="E39" s="169">
        <v>71.400000000000006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184</v>
      </c>
      <c r="S39" s="171" t="s">
        <v>142</v>
      </c>
      <c r="T39" s="172" t="s">
        <v>142</v>
      </c>
      <c r="U39" s="157">
        <v>4.3099999999999999E-2</v>
      </c>
      <c r="V39" s="157">
        <f>ROUND(E39*U39,2)</f>
        <v>3.08</v>
      </c>
      <c r="W39" s="157"/>
      <c r="X39" s="157" t="s">
        <v>165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166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54"/>
      <c r="B40" s="155"/>
      <c r="C40" s="259" t="s">
        <v>205</v>
      </c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168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91" t="str">
        <f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11</v>
      </c>
      <c r="B41" s="167" t="s">
        <v>211</v>
      </c>
      <c r="C41" s="183" t="s">
        <v>212</v>
      </c>
      <c r="D41" s="168" t="s">
        <v>192</v>
      </c>
      <c r="E41" s="169">
        <v>695.63199999999995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184</v>
      </c>
      <c r="S41" s="171" t="s">
        <v>142</v>
      </c>
      <c r="T41" s="172" t="s">
        <v>142</v>
      </c>
      <c r="U41" s="157">
        <v>0.16</v>
      </c>
      <c r="V41" s="157">
        <f>ROUND(E41*U41,2)</f>
        <v>111.3</v>
      </c>
      <c r="W41" s="157"/>
      <c r="X41" s="157" t="s">
        <v>165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166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54"/>
      <c r="B42" s="155"/>
      <c r="C42" s="259" t="s">
        <v>213</v>
      </c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168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91" t="str">
        <f>C42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214</v>
      </c>
      <c r="D43" s="187"/>
      <c r="E43" s="188">
        <v>11.087999999999999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92" t="s">
        <v>215</v>
      </c>
      <c r="D44" s="187"/>
      <c r="E44" s="188">
        <v>320.54399999999998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177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92" t="s">
        <v>216</v>
      </c>
      <c r="D45" s="187"/>
      <c r="E45" s="188">
        <v>295.68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177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2" t="s">
        <v>217</v>
      </c>
      <c r="D46" s="187"/>
      <c r="E46" s="188">
        <v>68.319999999999993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6">
        <v>12</v>
      </c>
      <c r="B47" s="167" t="s">
        <v>218</v>
      </c>
      <c r="C47" s="183" t="s">
        <v>219</v>
      </c>
      <c r="D47" s="168" t="s">
        <v>192</v>
      </c>
      <c r="E47" s="169">
        <v>695.63199999999995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 t="s">
        <v>184</v>
      </c>
      <c r="S47" s="171" t="s">
        <v>142</v>
      </c>
      <c r="T47" s="172" t="s">
        <v>142</v>
      </c>
      <c r="U47" s="157">
        <v>8.4000000000000005E-2</v>
      </c>
      <c r="V47" s="157">
        <f>ROUND(E47*U47,2)</f>
        <v>58.43</v>
      </c>
      <c r="W47" s="157"/>
      <c r="X47" s="157" t="s">
        <v>165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1" x14ac:dyDescent="0.2">
      <c r="A48" s="154"/>
      <c r="B48" s="155"/>
      <c r="C48" s="259" t="s">
        <v>213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168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91" t="str">
        <f>C48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13</v>
      </c>
      <c r="B49" s="167" t="s">
        <v>220</v>
      </c>
      <c r="C49" s="183" t="s">
        <v>221</v>
      </c>
      <c r="D49" s="168" t="s">
        <v>192</v>
      </c>
      <c r="E49" s="169">
        <v>30.6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 t="s">
        <v>184</v>
      </c>
      <c r="S49" s="171" t="s">
        <v>142</v>
      </c>
      <c r="T49" s="172" t="s">
        <v>142</v>
      </c>
      <c r="U49" s="157">
        <v>3.5329999999999999</v>
      </c>
      <c r="V49" s="157">
        <f>ROUND(E49*U49,2)</f>
        <v>108.11</v>
      </c>
      <c r="W49" s="157"/>
      <c r="X49" s="157" t="s">
        <v>165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9" t="s">
        <v>222</v>
      </c>
      <c r="D50" s="260"/>
      <c r="E50" s="260"/>
      <c r="F50" s="260"/>
      <c r="G50" s="260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168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92" t="s">
        <v>194</v>
      </c>
      <c r="D51" s="187"/>
      <c r="E51" s="188">
        <v>2.04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2" t="s">
        <v>195</v>
      </c>
      <c r="D52" s="187"/>
      <c r="E52" s="188">
        <v>8.16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92" t="s">
        <v>196</v>
      </c>
      <c r="D53" s="187"/>
      <c r="E53" s="188">
        <v>2.04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92" t="s">
        <v>197</v>
      </c>
      <c r="D54" s="187"/>
      <c r="E54" s="188">
        <v>18.36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177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14</v>
      </c>
      <c r="B55" s="174" t="s">
        <v>223</v>
      </c>
      <c r="C55" s="182" t="s">
        <v>224</v>
      </c>
      <c r="D55" s="175" t="s">
        <v>183</v>
      </c>
      <c r="E55" s="176">
        <v>7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7.26E-3</v>
      </c>
      <c r="O55" s="178">
        <f>ROUND(E55*N55,2)</f>
        <v>0.05</v>
      </c>
      <c r="P55" s="178">
        <v>0</v>
      </c>
      <c r="Q55" s="178">
        <f>ROUND(E55*P55,2)</f>
        <v>0</v>
      </c>
      <c r="R55" s="178"/>
      <c r="S55" s="178" t="s">
        <v>225</v>
      </c>
      <c r="T55" s="179" t="s">
        <v>143</v>
      </c>
      <c r="U55" s="157">
        <v>1.7250000000000001</v>
      </c>
      <c r="V55" s="157">
        <f>ROUND(E55*U55,2)</f>
        <v>12.08</v>
      </c>
      <c r="W55" s="157"/>
      <c r="X55" s="157" t="s">
        <v>165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15</v>
      </c>
      <c r="B56" s="174" t="s">
        <v>226</v>
      </c>
      <c r="C56" s="182" t="s">
        <v>227</v>
      </c>
      <c r="D56" s="175" t="s">
        <v>183</v>
      </c>
      <c r="E56" s="176">
        <v>5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7.26E-3</v>
      </c>
      <c r="O56" s="178">
        <f>ROUND(E56*N56,2)</f>
        <v>0.04</v>
      </c>
      <c r="P56" s="178">
        <v>0</v>
      </c>
      <c r="Q56" s="178">
        <f>ROUND(E56*P56,2)</f>
        <v>0</v>
      </c>
      <c r="R56" s="178"/>
      <c r="S56" s="178" t="s">
        <v>225</v>
      </c>
      <c r="T56" s="179" t="s">
        <v>143</v>
      </c>
      <c r="U56" s="157">
        <v>1.7250000000000001</v>
      </c>
      <c r="V56" s="157">
        <f>ROUND(E56*U56,2)</f>
        <v>8.6300000000000008</v>
      </c>
      <c r="W56" s="157"/>
      <c r="X56" s="157" t="s">
        <v>165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166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6">
        <v>16</v>
      </c>
      <c r="B57" s="167" t="s">
        <v>228</v>
      </c>
      <c r="C57" s="183" t="s">
        <v>229</v>
      </c>
      <c r="D57" s="168" t="s">
        <v>192</v>
      </c>
      <c r="E57" s="169">
        <v>419.21600000000001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1" t="s">
        <v>184</v>
      </c>
      <c r="S57" s="171" t="s">
        <v>142</v>
      </c>
      <c r="T57" s="172" t="s">
        <v>142</v>
      </c>
      <c r="U57" s="157">
        <v>0.34499999999999997</v>
      </c>
      <c r="V57" s="157">
        <f>ROUND(E57*U57,2)</f>
        <v>144.63</v>
      </c>
      <c r="W57" s="157"/>
      <c r="X57" s="157" t="s">
        <v>165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166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 t="s">
        <v>230</v>
      </c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91" t="str">
        <f>C58</f>
        <v>bez naložení do dopravní nádoby, ale s vyprázdněním dopravní nádoby na hromadu nebo na dopravní prostředek,</v>
      </c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231</v>
      </c>
      <c r="D59" s="187"/>
      <c r="E59" s="188">
        <v>419.21600000000001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177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66">
        <v>17</v>
      </c>
      <c r="B60" s="167" t="s">
        <v>232</v>
      </c>
      <c r="C60" s="183" t="s">
        <v>233</v>
      </c>
      <c r="D60" s="168" t="s">
        <v>174</v>
      </c>
      <c r="E60" s="169">
        <v>2111.7399999999998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9.8999999999999999E-4</v>
      </c>
      <c r="O60" s="171">
        <f>ROUND(E60*N60,2)</f>
        <v>2.09</v>
      </c>
      <c r="P60" s="171">
        <v>0</v>
      </c>
      <c r="Q60" s="171">
        <f>ROUND(E60*P60,2)</f>
        <v>0</v>
      </c>
      <c r="R60" s="171" t="s">
        <v>184</v>
      </c>
      <c r="S60" s="171" t="s">
        <v>142</v>
      </c>
      <c r="T60" s="172" t="s">
        <v>142</v>
      </c>
      <c r="U60" s="157">
        <v>0.23599999999999999</v>
      </c>
      <c r="V60" s="157">
        <f>ROUND(E60*U60,2)</f>
        <v>498.37</v>
      </c>
      <c r="W60" s="157"/>
      <c r="X60" s="157" t="s">
        <v>165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9" t="s">
        <v>234</v>
      </c>
      <c r="D61" s="260"/>
      <c r="E61" s="260"/>
      <c r="F61" s="260"/>
      <c r="G61" s="26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2" t="s">
        <v>235</v>
      </c>
      <c r="D62" s="187"/>
      <c r="E62" s="188">
        <v>1350.48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177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92" t="s">
        <v>236</v>
      </c>
      <c r="D63" s="187"/>
      <c r="E63" s="188">
        <v>761.26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18</v>
      </c>
      <c r="B64" s="167" t="s">
        <v>237</v>
      </c>
      <c r="C64" s="183" t="s">
        <v>238</v>
      </c>
      <c r="D64" s="168" t="s">
        <v>174</v>
      </c>
      <c r="E64" s="169">
        <v>2111.7399999999998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 t="s">
        <v>184</v>
      </c>
      <c r="S64" s="171" t="s">
        <v>142</v>
      </c>
      <c r="T64" s="172" t="s">
        <v>142</v>
      </c>
      <c r="U64" s="157">
        <v>7.0000000000000007E-2</v>
      </c>
      <c r="V64" s="157">
        <f>ROUND(E64*U64,2)</f>
        <v>147.82</v>
      </c>
      <c r="W64" s="157"/>
      <c r="X64" s="157" t="s">
        <v>165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166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9" t="s">
        <v>239</v>
      </c>
      <c r="D65" s="260"/>
      <c r="E65" s="260"/>
      <c r="F65" s="260"/>
      <c r="G65" s="260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168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66">
        <v>19</v>
      </c>
      <c r="B66" s="167" t="s">
        <v>240</v>
      </c>
      <c r="C66" s="183" t="s">
        <v>241</v>
      </c>
      <c r="D66" s="168" t="s">
        <v>192</v>
      </c>
      <c r="E66" s="169">
        <v>287.66500000000002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 t="s">
        <v>184</v>
      </c>
      <c r="S66" s="171" t="s">
        <v>142</v>
      </c>
      <c r="T66" s="172" t="s">
        <v>142</v>
      </c>
      <c r="U66" s="157">
        <v>1.0999999999999999E-2</v>
      </c>
      <c r="V66" s="157">
        <f>ROUND(E66*U66,2)</f>
        <v>3.16</v>
      </c>
      <c r="W66" s="157"/>
      <c r="X66" s="157" t="s">
        <v>165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9" t="s">
        <v>242</v>
      </c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66">
        <v>20</v>
      </c>
      <c r="B68" s="167" t="s">
        <v>243</v>
      </c>
      <c r="C68" s="183" t="s">
        <v>244</v>
      </c>
      <c r="D68" s="168" t="s">
        <v>192</v>
      </c>
      <c r="E68" s="169">
        <v>2013.655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 t="s">
        <v>184</v>
      </c>
      <c r="S68" s="171" t="s">
        <v>142</v>
      </c>
      <c r="T68" s="172" t="s">
        <v>142</v>
      </c>
      <c r="U68" s="157">
        <v>0</v>
      </c>
      <c r="V68" s="157">
        <f>ROUND(E68*U68,2)</f>
        <v>0</v>
      </c>
      <c r="W68" s="157"/>
      <c r="X68" s="157" t="s">
        <v>165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9" t="s">
        <v>242</v>
      </c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168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92" t="s">
        <v>245</v>
      </c>
      <c r="D70" s="187"/>
      <c r="E70" s="188">
        <v>2013.655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6">
        <v>21</v>
      </c>
      <c r="B71" s="167" t="s">
        <v>246</v>
      </c>
      <c r="C71" s="183" t="s">
        <v>247</v>
      </c>
      <c r="D71" s="168" t="s">
        <v>192</v>
      </c>
      <c r="E71" s="169">
        <v>287.66500000000002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71">
        <v>0</v>
      </c>
      <c r="O71" s="171">
        <f>ROUND(E71*N71,2)</f>
        <v>0</v>
      </c>
      <c r="P71" s="171">
        <v>0</v>
      </c>
      <c r="Q71" s="171">
        <f>ROUND(E71*P71,2)</f>
        <v>0</v>
      </c>
      <c r="R71" s="171" t="s">
        <v>184</v>
      </c>
      <c r="S71" s="171" t="s">
        <v>142</v>
      </c>
      <c r="T71" s="172" t="s">
        <v>142</v>
      </c>
      <c r="U71" s="157">
        <v>0.65200000000000002</v>
      </c>
      <c r="V71" s="157">
        <f>ROUND(E71*U71,2)</f>
        <v>187.56</v>
      </c>
      <c r="W71" s="157"/>
      <c r="X71" s="157" t="s">
        <v>165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166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92" t="s">
        <v>248</v>
      </c>
      <c r="D72" s="187"/>
      <c r="E72" s="188">
        <v>767.03200000000004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92" t="s">
        <v>249</v>
      </c>
      <c r="D73" s="187"/>
      <c r="E73" s="188">
        <v>-479.36700000000002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6">
        <v>22</v>
      </c>
      <c r="B74" s="167" t="s">
        <v>250</v>
      </c>
      <c r="C74" s="183" t="s">
        <v>251</v>
      </c>
      <c r="D74" s="168" t="s">
        <v>252</v>
      </c>
      <c r="E74" s="169">
        <v>517.79700000000003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1" t="s">
        <v>184</v>
      </c>
      <c r="S74" s="171" t="s">
        <v>142</v>
      </c>
      <c r="T74" s="172" t="s">
        <v>142</v>
      </c>
      <c r="U74" s="157">
        <v>0</v>
      </c>
      <c r="V74" s="157">
        <f>ROUND(E74*U74,2)</f>
        <v>0</v>
      </c>
      <c r="W74" s="157"/>
      <c r="X74" s="157" t="s">
        <v>165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166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92" t="s">
        <v>253</v>
      </c>
      <c r="D75" s="187"/>
      <c r="E75" s="188">
        <v>287.66500000000002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93" t="s">
        <v>254</v>
      </c>
      <c r="D76" s="189"/>
      <c r="E76" s="190">
        <v>230.13200000000001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177</v>
      </c>
      <c r="AH76" s="147">
        <v>4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66">
        <v>23</v>
      </c>
      <c r="B77" s="167" t="s">
        <v>255</v>
      </c>
      <c r="C77" s="183" t="s">
        <v>256</v>
      </c>
      <c r="D77" s="168" t="s">
        <v>192</v>
      </c>
      <c r="E77" s="169">
        <v>479.36664000000002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1" t="s">
        <v>184</v>
      </c>
      <c r="S77" s="171" t="s">
        <v>142</v>
      </c>
      <c r="T77" s="172" t="s">
        <v>142</v>
      </c>
      <c r="U77" s="157">
        <v>0.20200000000000001</v>
      </c>
      <c r="V77" s="157">
        <f>ROUND(E77*U77,2)</f>
        <v>96.83</v>
      </c>
      <c r="W77" s="157"/>
      <c r="X77" s="157" t="s">
        <v>165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166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9" t="s">
        <v>257</v>
      </c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168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92" t="s">
        <v>258</v>
      </c>
      <c r="D79" s="187"/>
      <c r="E79" s="188">
        <v>7.4210399999999996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177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92" t="s">
        <v>259</v>
      </c>
      <c r="D80" s="187"/>
      <c r="E80" s="188">
        <v>208.3536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92" t="s">
        <v>260</v>
      </c>
      <c r="D81" s="187"/>
      <c r="E81" s="188">
        <v>192.19200000000001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177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2" t="s">
        <v>261</v>
      </c>
      <c r="D82" s="187"/>
      <c r="E82" s="188">
        <v>71.400000000000006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24</v>
      </c>
      <c r="B83" s="167" t="s">
        <v>262</v>
      </c>
      <c r="C83" s="183" t="s">
        <v>263</v>
      </c>
      <c r="D83" s="168" t="s">
        <v>192</v>
      </c>
      <c r="E83" s="169">
        <v>188.94695999999999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1.7</v>
      </c>
      <c r="O83" s="171">
        <f>ROUND(E83*N83,2)</f>
        <v>321.20999999999998</v>
      </c>
      <c r="P83" s="171">
        <v>0</v>
      </c>
      <c r="Q83" s="171">
        <f>ROUND(E83*P83,2)</f>
        <v>0</v>
      </c>
      <c r="R83" s="171" t="s">
        <v>184</v>
      </c>
      <c r="S83" s="171" t="s">
        <v>142</v>
      </c>
      <c r="T83" s="172" t="s">
        <v>142</v>
      </c>
      <c r="U83" s="157">
        <v>1.587</v>
      </c>
      <c r="V83" s="157">
        <f>ROUND(E83*U83,2)</f>
        <v>299.86</v>
      </c>
      <c r="W83" s="157"/>
      <c r="X83" s="157" t="s">
        <v>165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54"/>
      <c r="B84" s="155"/>
      <c r="C84" s="259" t="s">
        <v>264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91" t="str">
        <f>C84</f>
        <v>sypaninou z vhodných hornin tř. 1 - 4 nebo materiálem připraveným podél výkopu ve vzdálenosti do 3 m od jeho kraje, pro jakoukoliv hloubku výkopu a jakoukoliv míru zhutnění,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92" t="s">
        <v>265</v>
      </c>
      <c r="D85" s="187"/>
      <c r="E85" s="188">
        <v>123.9264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177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92" t="s">
        <v>266</v>
      </c>
      <c r="D86" s="187"/>
      <c r="E86" s="188">
        <v>65.020560000000003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6">
        <v>25</v>
      </c>
      <c r="B87" s="167" t="s">
        <v>267</v>
      </c>
      <c r="C87" s="183" t="s">
        <v>268</v>
      </c>
      <c r="D87" s="168" t="s">
        <v>174</v>
      </c>
      <c r="E87" s="169">
        <v>239.68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1" t="s">
        <v>184</v>
      </c>
      <c r="S87" s="171" t="s">
        <v>142</v>
      </c>
      <c r="T87" s="172" t="s">
        <v>142</v>
      </c>
      <c r="U87" s="157">
        <v>0.41599999999999998</v>
      </c>
      <c r="V87" s="157">
        <f>ROUND(E87*U87,2)</f>
        <v>99.71</v>
      </c>
      <c r="W87" s="157"/>
      <c r="X87" s="157" t="s">
        <v>165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166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59" t="s">
        <v>269</v>
      </c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168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91" t="str">
        <f>C88</f>
        <v>s případným nutným přemístěním hromad nebo dočasných skládek na místo potřeby ze vzdálenosti do 30 m, v rovině nebo ve svahu do 1 : 5,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92" t="s">
        <v>270</v>
      </c>
      <c r="D89" s="187"/>
      <c r="E89" s="188">
        <v>6.32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177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92" t="s">
        <v>271</v>
      </c>
      <c r="D90" s="187"/>
      <c r="E90" s="188">
        <v>227.36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92" t="s">
        <v>272</v>
      </c>
      <c r="D91" s="187"/>
      <c r="E91" s="188">
        <v>6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177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6">
        <v>26</v>
      </c>
      <c r="B92" s="167" t="s">
        <v>273</v>
      </c>
      <c r="C92" s="183" t="s">
        <v>274</v>
      </c>
      <c r="D92" s="168" t="s">
        <v>174</v>
      </c>
      <c r="E92" s="169">
        <v>239.68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1" t="s">
        <v>164</v>
      </c>
      <c r="S92" s="171" t="s">
        <v>142</v>
      </c>
      <c r="T92" s="172" t="s">
        <v>142</v>
      </c>
      <c r="U92" s="157">
        <v>0.06</v>
      </c>
      <c r="V92" s="157">
        <f>ROUND(E92*U92,2)</f>
        <v>14.38</v>
      </c>
      <c r="W92" s="157"/>
      <c r="X92" s="157" t="s">
        <v>165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166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9" t="s">
        <v>275</v>
      </c>
      <c r="D93" s="260"/>
      <c r="E93" s="260"/>
      <c r="F93" s="260"/>
      <c r="G93" s="260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6">
        <v>27</v>
      </c>
      <c r="B94" s="167" t="s">
        <v>276</v>
      </c>
      <c r="C94" s="183" t="s">
        <v>277</v>
      </c>
      <c r="D94" s="168" t="s">
        <v>278</v>
      </c>
      <c r="E94" s="169">
        <v>5.992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1E-3</v>
      </c>
      <c r="O94" s="171">
        <f>ROUND(E94*N94,2)</f>
        <v>0.01</v>
      </c>
      <c r="P94" s="171">
        <v>0</v>
      </c>
      <c r="Q94" s="171">
        <f>ROUND(E94*P94,2)</f>
        <v>0</v>
      </c>
      <c r="R94" s="171" t="s">
        <v>279</v>
      </c>
      <c r="S94" s="171" t="s">
        <v>142</v>
      </c>
      <c r="T94" s="172" t="s">
        <v>142</v>
      </c>
      <c r="U94" s="157">
        <v>0</v>
      </c>
      <c r="V94" s="157">
        <f>ROUND(E94*U94,2)</f>
        <v>0</v>
      </c>
      <c r="W94" s="157"/>
      <c r="X94" s="157" t="s">
        <v>280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281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92" t="s">
        <v>282</v>
      </c>
      <c r="D95" s="187"/>
      <c r="E95" s="188">
        <v>5.992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177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6">
        <v>28</v>
      </c>
      <c r="B96" s="167" t="s">
        <v>283</v>
      </c>
      <c r="C96" s="183" t="s">
        <v>284</v>
      </c>
      <c r="D96" s="168" t="s">
        <v>174</v>
      </c>
      <c r="E96" s="169">
        <v>20</v>
      </c>
      <c r="F96" s="170"/>
      <c r="G96" s="171">
        <f>ROUND(E96*F96,2)</f>
        <v>0</v>
      </c>
      <c r="H96" s="170"/>
      <c r="I96" s="171">
        <f>ROUND(E96*H96,2)</f>
        <v>0</v>
      </c>
      <c r="J96" s="170"/>
      <c r="K96" s="171">
        <f>ROUND(E96*J96,2)</f>
        <v>0</v>
      </c>
      <c r="L96" s="171">
        <v>21</v>
      </c>
      <c r="M96" s="171">
        <f>G96*(1+L96/100)</f>
        <v>0</v>
      </c>
      <c r="N96" s="171">
        <v>9.4000000000000004E-3</v>
      </c>
      <c r="O96" s="171">
        <f>ROUND(E96*N96,2)</f>
        <v>0.19</v>
      </c>
      <c r="P96" s="171">
        <v>0</v>
      </c>
      <c r="Q96" s="171">
        <f>ROUND(E96*P96,2)</f>
        <v>0</v>
      </c>
      <c r="R96" s="171" t="s">
        <v>164</v>
      </c>
      <c r="S96" s="171" t="s">
        <v>142</v>
      </c>
      <c r="T96" s="172" t="s">
        <v>142</v>
      </c>
      <c r="U96" s="157">
        <v>0.86399999999999999</v>
      </c>
      <c r="V96" s="157">
        <f>ROUND(E96*U96,2)</f>
        <v>17.28</v>
      </c>
      <c r="W96" s="157"/>
      <c r="X96" s="157" t="s">
        <v>165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166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9" t="s">
        <v>285</v>
      </c>
      <c r="D97" s="260"/>
      <c r="E97" s="260"/>
      <c r="F97" s="260"/>
      <c r="G97" s="260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286</v>
      </c>
      <c r="D98" s="187"/>
      <c r="E98" s="188">
        <v>20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177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6">
        <v>29</v>
      </c>
      <c r="B99" s="167" t="s">
        <v>287</v>
      </c>
      <c r="C99" s="183" t="s">
        <v>288</v>
      </c>
      <c r="D99" s="168" t="s">
        <v>174</v>
      </c>
      <c r="E99" s="169">
        <v>20</v>
      </c>
      <c r="F99" s="170"/>
      <c r="G99" s="171">
        <f>ROUND(E99*F99,2)</f>
        <v>0</v>
      </c>
      <c r="H99" s="170"/>
      <c r="I99" s="171">
        <f>ROUND(E99*H99,2)</f>
        <v>0</v>
      </c>
      <c r="J99" s="170"/>
      <c r="K99" s="171">
        <f>ROUND(E99*J99,2)</f>
        <v>0</v>
      </c>
      <c r="L99" s="171">
        <v>21</v>
      </c>
      <c r="M99" s="171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1" t="s">
        <v>164</v>
      </c>
      <c r="S99" s="171" t="s">
        <v>142</v>
      </c>
      <c r="T99" s="172" t="s">
        <v>142</v>
      </c>
      <c r="U99" s="157">
        <v>0.371</v>
      </c>
      <c r="V99" s="157">
        <f>ROUND(E99*U99,2)</f>
        <v>7.42</v>
      </c>
      <c r="W99" s="157"/>
      <c r="X99" s="157" t="s">
        <v>165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166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9" t="s">
        <v>285</v>
      </c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0" t="s">
        <v>137</v>
      </c>
      <c r="B101" s="161" t="s">
        <v>80</v>
      </c>
      <c r="C101" s="181" t="s">
        <v>81</v>
      </c>
      <c r="D101" s="162"/>
      <c r="E101" s="163"/>
      <c r="F101" s="164"/>
      <c r="G101" s="164">
        <f>SUMIF(AG102:AG104,"&lt;&gt;NOR",G102:G104)</f>
        <v>0</v>
      </c>
      <c r="H101" s="164"/>
      <c r="I101" s="164">
        <f>SUM(I102:I104)</f>
        <v>0</v>
      </c>
      <c r="J101" s="164"/>
      <c r="K101" s="164">
        <f>SUM(K102:K104)</f>
        <v>0</v>
      </c>
      <c r="L101" s="164"/>
      <c r="M101" s="164">
        <f>SUM(M102:M104)</f>
        <v>0</v>
      </c>
      <c r="N101" s="164"/>
      <c r="O101" s="164">
        <f>SUM(O102:O104)</f>
        <v>0.94000000000000006</v>
      </c>
      <c r="P101" s="164"/>
      <c r="Q101" s="164">
        <f>SUM(Q102:Q104)</f>
        <v>0</v>
      </c>
      <c r="R101" s="164"/>
      <c r="S101" s="164"/>
      <c r="T101" s="165"/>
      <c r="U101" s="159"/>
      <c r="V101" s="159">
        <f>SUM(V102:V104)</f>
        <v>2.08</v>
      </c>
      <c r="W101" s="159"/>
      <c r="X101" s="159"/>
      <c r="AG101" t="s">
        <v>138</v>
      </c>
    </row>
    <row r="102" spans="1:60" outlineLevel="1" x14ac:dyDescent="0.2">
      <c r="A102" s="166">
        <v>30</v>
      </c>
      <c r="B102" s="167" t="s">
        <v>289</v>
      </c>
      <c r="C102" s="183" t="s">
        <v>290</v>
      </c>
      <c r="D102" s="168" t="s">
        <v>163</v>
      </c>
      <c r="E102" s="169">
        <v>6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71">
        <v>0.12845999999999999</v>
      </c>
      <c r="O102" s="171">
        <f>ROUND(E102*N102,2)</f>
        <v>0.77</v>
      </c>
      <c r="P102" s="171">
        <v>0</v>
      </c>
      <c r="Q102" s="171">
        <f>ROUND(E102*P102,2)</f>
        <v>0</v>
      </c>
      <c r="R102" s="171" t="s">
        <v>291</v>
      </c>
      <c r="S102" s="171" t="s">
        <v>142</v>
      </c>
      <c r="T102" s="172" t="s">
        <v>142</v>
      </c>
      <c r="U102" s="157">
        <v>0.34599999999999997</v>
      </c>
      <c r="V102" s="157">
        <f>ROUND(E102*U102,2)</f>
        <v>2.08</v>
      </c>
      <c r="W102" s="157"/>
      <c r="X102" s="157" t="s">
        <v>165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9" t="s">
        <v>292</v>
      </c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168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31</v>
      </c>
      <c r="B104" s="174" t="s">
        <v>293</v>
      </c>
      <c r="C104" s="182" t="s">
        <v>294</v>
      </c>
      <c r="D104" s="175" t="s">
        <v>163</v>
      </c>
      <c r="E104" s="176">
        <v>6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2.8000000000000001E-2</v>
      </c>
      <c r="O104" s="178">
        <f>ROUND(E104*N104,2)</f>
        <v>0.17</v>
      </c>
      <c r="P104" s="178">
        <v>0</v>
      </c>
      <c r="Q104" s="178">
        <f>ROUND(E104*P104,2)</f>
        <v>0</v>
      </c>
      <c r="R104" s="178" t="s">
        <v>279</v>
      </c>
      <c r="S104" s="178" t="s">
        <v>142</v>
      </c>
      <c r="T104" s="179" t="s">
        <v>142</v>
      </c>
      <c r="U104" s="157">
        <v>0</v>
      </c>
      <c r="V104" s="157">
        <f>ROUND(E104*U104,2)</f>
        <v>0</v>
      </c>
      <c r="W104" s="157"/>
      <c r="X104" s="157" t="s">
        <v>280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281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0" t="s">
        <v>137</v>
      </c>
      <c r="B105" s="161" t="s">
        <v>82</v>
      </c>
      <c r="C105" s="181" t="s">
        <v>83</v>
      </c>
      <c r="D105" s="162"/>
      <c r="E105" s="163"/>
      <c r="F105" s="164"/>
      <c r="G105" s="164">
        <f>SUMIF(AG106:AG116,"&lt;&gt;NOR",G106:G116)</f>
        <v>0</v>
      </c>
      <c r="H105" s="164"/>
      <c r="I105" s="164">
        <f>SUM(I106:I116)</f>
        <v>0</v>
      </c>
      <c r="J105" s="164"/>
      <c r="K105" s="164">
        <f>SUM(K106:K116)</f>
        <v>0</v>
      </c>
      <c r="L105" s="164"/>
      <c r="M105" s="164">
        <f>SUM(M106:M116)</f>
        <v>0</v>
      </c>
      <c r="N105" s="164"/>
      <c r="O105" s="164">
        <f>SUM(O106:O116)</f>
        <v>0.2</v>
      </c>
      <c r="P105" s="164"/>
      <c r="Q105" s="164">
        <f>SUM(Q106:Q116)</f>
        <v>0</v>
      </c>
      <c r="R105" s="164"/>
      <c r="S105" s="164"/>
      <c r="T105" s="165"/>
      <c r="U105" s="159"/>
      <c r="V105" s="159">
        <f>SUM(V106:V116)</f>
        <v>3.89</v>
      </c>
      <c r="W105" s="159"/>
      <c r="X105" s="159"/>
      <c r="AG105" t="s">
        <v>138</v>
      </c>
    </row>
    <row r="106" spans="1:60" outlineLevel="1" x14ac:dyDescent="0.2">
      <c r="A106" s="166">
        <v>32</v>
      </c>
      <c r="B106" s="167" t="s">
        <v>295</v>
      </c>
      <c r="C106" s="183" t="s">
        <v>296</v>
      </c>
      <c r="D106" s="168" t="s">
        <v>183</v>
      </c>
      <c r="E106" s="169">
        <v>38.5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9.7999999999999997E-4</v>
      </c>
      <c r="O106" s="171">
        <f>ROUND(E106*N106,2)</f>
        <v>0.04</v>
      </c>
      <c r="P106" s="171">
        <v>0</v>
      </c>
      <c r="Q106" s="171">
        <f>ROUND(E106*P106,2)</f>
        <v>0</v>
      </c>
      <c r="R106" s="171"/>
      <c r="S106" s="171" t="s">
        <v>225</v>
      </c>
      <c r="T106" s="172" t="s">
        <v>142</v>
      </c>
      <c r="U106" s="157">
        <v>0.10100000000000001</v>
      </c>
      <c r="V106" s="157">
        <f>ROUND(E106*U106,2)</f>
        <v>3.89</v>
      </c>
      <c r="W106" s="157"/>
      <c r="X106" s="157" t="s">
        <v>165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166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92" t="s">
        <v>297</v>
      </c>
      <c r="D107" s="187"/>
      <c r="E107" s="188">
        <v>14.5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177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92" t="s">
        <v>298</v>
      </c>
      <c r="D108" s="187"/>
      <c r="E108" s="188">
        <v>24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6">
        <v>33</v>
      </c>
      <c r="B109" s="167" t="s">
        <v>299</v>
      </c>
      <c r="C109" s="183" t="s">
        <v>300</v>
      </c>
      <c r="D109" s="168" t="s">
        <v>183</v>
      </c>
      <c r="E109" s="169">
        <v>15.95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71">
        <v>2.5500000000000002E-3</v>
      </c>
      <c r="O109" s="171">
        <f>ROUND(E109*N109,2)</f>
        <v>0.04</v>
      </c>
      <c r="P109" s="171">
        <v>0</v>
      </c>
      <c r="Q109" s="171">
        <f>ROUND(E109*P109,2)</f>
        <v>0</v>
      </c>
      <c r="R109" s="171"/>
      <c r="S109" s="171" t="s">
        <v>225</v>
      </c>
      <c r="T109" s="172" t="s">
        <v>143</v>
      </c>
      <c r="U109" s="157">
        <v>0</v>
      </c>
      <c r="V109" s="157">
        <f>ROUND(E109*U109,2)</f>
        <v>0</v>
      </c>
      <c r="W109" s="157"/>
      <c r="X109" s="157" t="s">
        <v>280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281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92" t="s">
        <v>301</v>
      </c>
      <c r="D110" s="187"/>
      <c r="E110" s="188">
        <v>15.95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177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6">
        <v>34</v>
      </c>
      <c r="B111" s="167" t="s">
        <v>302</v>
      </c>
      <c r="C111" s="183" t="s">
        <v>303</v>
      </c>
      <c r="D111" s="168" t="s">
        <v>183</v>
      </c>
      <c r="E111" s="169">
        <v>26.4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71">
        <v>4.5300000000000002E-3</v>
      </c>
      <c r="O111" s="171">
        <f>ROUND(E111*N111,2)</f>
        <v>0.12</v>
      </c>
      <c r="P111" s="171">
        <v>0</v>
      </c>
      <c r="Q111" s="171">
        <f>ROUND(E111*P111,2)</f>
        <v>0</v>
      </c>
      <c r="R111" s="171"/>
      <c r="S111" s="171" t="s">
        <v>225</v>
      </c>
      <c r="T111" s="172" t="s">
        <v>143</v>
      </c>
      <c r="U111" s="157">
        <v>0</v>
      </c>
      <c r="V111" s="157">
        <f>ROUND(E111*U111,2)</f>
        <v>0</v>
      </c>
      <c r="W111" s="157"/>
      <c r="X111" s="157" t="s">
        <v>280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281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92" t="s">
        <v>304</v>
      </c>
      <c r="D112" s="187"/>
      <c r="E112" s="188">
        <v>26.4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177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35</v>
      </c>
      <c r="B113" s="174" t="s">
        <v>305</v>
      </c>
      <c r="C113" s="182" t="s">
        <v>306</v>
      </c>
      <c r="D113" s="175" t="s">
        <v>163</v>
      </c>
      <c r="E113" s="176">
        <v>2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/>
      <c r="S113" s="178" t="s">
        <v>225</v>
      </c>
      <c r="T113" s="179" t="s">
        <v>143</v>
      </c>
      <c r="U113" s="157">
        <v>0</v>
      </c>
      <c r="V113" s="157">
        <f>ROUND(E113*U113,2)</f>
        <v>0</v>
      </c>
      <c r="W113" s="157"/>
      <c r="X113" s="157" t="s">
        <v>165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166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36</v>
      </c>
      <c r="B114" s="174" t="s">
        <v>307</v>
      </c>
      <c r="C114" s="182" t="s">
        <v>308</v>
      </c>
      <c r="D114" s="175" t="s">
        <v>163</v>
      </c>
      <c r="E114" s="176">
        <v>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8">
        <v>0</v>
      </c>
      <c r="O114" s="178">
        <f>ROUND(E114*N114,2)</f>
        <v>0</v>
      </c>
      <c r="P114" s="178">
        <v>0</v>
      </c>
      <c r="Q114" s="178">
        <f>ROUND(E114*P114,2)</f>
        <v>0</v>
      </c>
      <c r="R114" s="178"/>
      <c r="S114" s="178" t="s">
        <v>225</v>
      </c>
      <c r="T114" s="179" t="s">
        <v>143</v>
      </c>
      <c r="U114" s="157">
        <v>0</v>
      </c>
      <c r="V114" s="157">
        <f>ROUND(E114*U114,2)</f>
        <v>0</v>
      </c>
      <c r="W114" s="157"/>
      <c r="X114" s="157" t="s">
        <v>165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166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37</v>
      </c>
      <c r="B115" s="174" t="s">
        <v>309</v>
      </c>
      <c r="C115" s="182" t="s">
        <v>310</v>
      </c>
      <c r="D115" s="175" t="s">
        <v>163</v>
      </c>
      <c r="E115" s="176">
        <v>8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225</v>
      </c>
      <c r="T115" s="179" t="s">
        <v>143</v>
      </c>
      <c r="U115" s="157">
        <v>0</v>
      </c>
      <c r="V115" s="157">
        <f>ROUND(E115*U115,2)</f>
        <v>0</v>
      </c>
      <c r="W115" s="157"/>
      <c r="X115" s="157" t="s">
        <v>165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166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38</v>
      </c>
      <c r="B116" s="174" t="s">
        <v>311</v>
      </c>
      <c r="C116" s="182" t="s">
        <v>312</v>
      </c>
      <c r="D116" s="175" t="s">
        <v>163</v>
      </c>
      <c r="E116" s="176">
        <v>7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8">
        <v>0</v>
      </c>
      <c r="O116" s="178">
        <f>ROUND(E116*N116,2)</f>
        <v>0</v>
      </c>
      <c r="P116" s="178">
        <v>0</v>
      </c>
      <c r="Q116" s="178">
        <f>ROUND(E116*P116,2)</f>
        <v>0</v>
      </c>
      <c r="R116" s="178"/>
      <c r="S116" s="178" t="s">
        <v>225</v>
      </c>
      <c r="T116" s="179" t="s">
        <v>143</v>
      </c>
      <c r="U116" s="157">
        <v>0</v>
      </c>
      <c r="V116" s="157">
        <f>ROUND(E116*U116,2)</f>
        <v>0</v>
      </c>
      <c r="W116" s="157"/>
      <c r="X116" s="157" t="s">
        <v>165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0" t="s">
        <v>137</v>
      </c>
      <c r="B117" s="161" t="s">
        <v>84</v>
      </c>
      <c r="C117" s="181" t="s">
        <v>85</v>
      </c>
      <c r="D117" s="162"/>
      <c r="E117" s="163"/>
      <c r="F117" s="164"/>
      <c r="G117" s="164">
        <f>SUMIF(AG118:AG126,"&lt;&gt;NOR",G118:G126)</f>
        <v>0</v>
      </c>
      <c r="H117" s="164"/>
      <c r="I117" s="164">
        <f>SUM(I118:I126)</f>
        <v>0</v>
      </c>
      <c r="J117" s="164"/>
      <c r="K117" s="164">
        <f>SUM(K118:K126)</f>
        <v>0</v>
      </c>
      <c r="L117" s="164"/>
      <c r="M117" s="164">
        <f>SUM(M118:M126)</f>
        <v>0</v>
      </c>
      <c r="N117" s="164"/>
      <c r="O117" s="164">
        <f>SUM(O118:O126)</f>
        <v>94.710000000000008</v>
      </c>
      <c r="P117" s="164"/>
      <c r="Q117" s="164">
        <f>SUM(Q118:Q126)</f>
        <v>0</v>
      </c>
      <c r="R117" s="164"/>
      <c r="S117" s="164"/>
      <c r="T117" s="165"/>
      <c r="U117" s="159"/>
      <c r="V117" s="159">
        <f>SUM(V118:V126)</f>
        <v>86.679999999999993</v>
      </c>
      <c r="W117" s="159"/>
      <c r="X117" s="159"/>
      <c r="AG117" t="s">
        <v>138</v>
      </c>
    </row>
    <row r="118" spans="1:60" outlineLevel="1" x14ac:dyDescent="0.2">
      <c r="A118" s="166">
        <v>39</v>
      </c>
      <c r="B118" s="167" t="s">
        <v>313</v>
      </c>
      <c r="C118" s="183" t="s">
        <v>314</v>
      </c>
      <c r="D118" s="168" t="s">
        <v>192</v>
      </c>
      <c r="E118" s="169">
        <v>49.688000000000002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1.8907700000000001</v>
      </c>
      <c r="O118" s="171">
        <f>ROUND(E118*N118,2)</f>
        <v>93.95</v>
      </c>
      <c r="P118" s="171">
        <v>0</v>
      </c>
      <c r="Q118" s="171">
        <f>ROUND(E118*P118,2)</f>
        <v>0</v>
      </c>
      <c r="R118" s="171" t="s">
        <v>315</v>
      </c>
      <c r="S118" s="171" t="s">
        <v>142</v>
      </c>
      <c r="T118" s="172" t="s">
        <v>142</v>
      </c>
      <c r="U118" s="157">
        <v>1.6950000000000001</v>
      </c>
      <c r="V118" s="157">
        <f>ROUND(E118*U118,2)</f>
        <v>84.22</v>
      </c>
      <c r="W118" s="157"/>
      <c r="X118" s="157" t="s">
        <v>165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9" t="s">
        <v>316</v>
      </c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92" t="s">
        <v>317</v>
      </c>
      <c r="D120" s="187"/>
      <c r="E120" s="188">
        <v>49.688000000000002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66">
        <v>40</v>
      </c>
      <c r="B121" s="167" t="s">
        <v>318</v>
      </c>
      <c r="C121" s="183" t="s">
        <v>319</v>
      </c>
      <c r="D121" s="168" t="s">
        <v>192</v>
      </c>
      <c r="E121" s="169">
        <v>0.3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2.5</v>
      </c>
      <c r="O121" s="171">
        <f>ROUND(E121*N121,2)</f>
        <v>0.75</v>
      </c>
      <c r="P121" s="171">
        <v>0</v>
      </c>
      <c r="Q121" s="171">
        <f>ROUND(E121*P121,2)</f>
        <v>0</v>
      </c>
      <c r="R121" s="171" t="s">
        <v>315</v>
      </c>
      <c r="S121" s="171" t="s">
        <v>142</v>
      </c>
      <c r="T121" s="172" t="s">
        <v>142</v>
      </c>
      <c r="U121" s="157">
        <v>1.1919999999999999</v>
      </c>
      <c r="V121" s="157">
        <f>ROUND(E121*U121,2)</f>
        <v>0.36</v>
      </c>
      <c r="W121" s="157"/>
      <c r="X121" s="157" t="s">
        <v>165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166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9" t="s">
        <v>320</v>
      </c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92" t="s">
        <v>321</v>
      </c>
      <c r="D123" s="187"/>
      <c r="E123" s="188">
        <v>0.3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177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6">
        <v>41</v>
      </c>
      <c r="B124" s="167" t="s">
        <v>322</v>
      </c>
      <c r="C124" s="183" t="s">
        <v>323</v>
      </c>
      <c r="D124" s="168" t="s">
        <v>174</v>
      </c>
      <c r="E124" s="169">
        <v>2.5499999999999998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21</v>
      </c>
      <c r="M124" s="171">
        <f>G124*(1+L124/100)</f>
        <v>0</v>
      </c>
      <c r="N124" s="171">
        <v>4.7999999999999996E-3</v>
      </c>
      <c r="O124" s="171">
        <f>ROUND(E124*N124,2)</f>
        <v>0.01</v>
      </c>
      <c r="P124" s="171">
        <v>0</v>
      </c>
      <c r="Q124" s="171">
        <f>ROUND(E124*P124,2)</f>
        <v>0</v>
      </c>
      <c r="R124" s="171" t="s">
        <v>315</v>
      </c>
      <c r="S124" s="171" t="s">
        <v>142</v>
      </c>
      <c r="T124" s="172" t="s">
        <v>142</v>
      </c>
      <c r="U124" s="157">
        <v>0.82499999999999996</v>
      </c>
      <c r="V124" s="157">
        <f>ROUND(E124*U124,2)</f>
        <v>2.1</v>
      </c>
      <c r="W124" s="157"/>
      <c r="X124" s="157" t="s">
        <v>165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166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9" t="s">
        <v>316</v>
      </c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92" t="s">
        <v>324</v>
      </c>
      <c r="D126" s="187"/>
      <c r="E126" s="188">
        <v>2.5499999999999998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177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">
      <c r="A127" s="160" t="s">
        <v>137</v>
      </c>
      <c r="B127" s="161" t="s">
        <v>86</v>
      </c>
      <c r="C127" s="181" t="s">
        <v>87</v>
      </c>
      <c r="D127" s="162"/>
      <c r="E127" s="163"/>
      <c r="F127" s="164"/>
      <c r="G127" s="164">
        <f>SUMIF(AG128:AG139,"&lt;&gt;NOR",G128:G139)</f>
        <v>0</v>
      </c>
      <c r="H127" s="164"/>
      <c r="I127" s="164">
        <f>SUM(I128:I139)</f>
        <v>0</v>
      </c>
      <c r="J127" s="164"/>
      <c r="K127" s="164">
        <f>SUM(K128:K139)</f>
        <v>0</v>
      </c>
      <c r="L127" s="164"/>
      <c r="M127" s="164">
        <f>SUM(M128:M139)</f>
        <v>0</v>
      </c>
      <c r="N127" s="164"/>
      <c r="O127" s="164">
        <f>SUM(O128:O139)</f>
        <v>130.16000000000003</v>
      </c>
      <c r="P127" s="164"/>
      <c r="Q127" s="164">
        <f>SUM(Q128:Q139)</f>
        <v>0</v>
      </c>
      <c r="R127" s="164"/>
      <c r="S127" s="164"/>
      <c r="T127" s="165"/>
      <c r="U127" s="159"/>
      <c r="V127" s="159">
        <f>SUM(V128:V139)</f>
        <v>12.079999999999998</v>
      </c>
      <c r="W127" s="159"/>
      <c r="X127" s="159"/>
      <c r="AG127" t="s">
        <v>138</v>
      </c>
    </row>
    <row r="128" spans="1:60" outlineLevel="1" x14ac:dyDescent="0.2">
      <c r="A128" s="166">
        <v>42</v>
      </c>
      <c r="B128" s="167" t="s">
        <v>325</v>
      </c>
      <c r="C128" s="183" t="s">
        <v>326</v>
      </c>
      <c r="D128" s="168" t="s">
        <v>174</v>
      </c>
      <c r="E128" s="169">
        <v>211.2</v>
      </c>
      <c r="F128" s="170"/>
      <c r="G128" s="171">
        <f>ROUND(E128*F128,2)</f>
        <v>0</v>
      </c>
      <c r="H128" s="170"/>
      <c r="I128" s="171">
        <f>ROUND(E128*H128,2)</f>
        <v>0</v>
      </c>
      <c r="J128" s="170"/>
      <c r="K128" s="171">
        <f>ROUND(E128*J128,2)</f>
        <v>0</v>
      </c>
      <c r="L128" s="171">
        <v>21</v>
      </c>
      <c r="M128" s="171">
        <f>G128*(1+L128/100)</f>
        <v>0</v>
      </c>
      <c r="N128" s="171">
        <v>0.37118000000000001</v>
      </c>
      <c r="O128" s="171">
        <f>ROUND(E128*N128,2)</f>
        <v>78.39</v>
      </c>
      <c r="P128" s="171">
        <v>0</v>
      </c>
      <c r="Q128" s="171">
        <f>ROUND(E128*P128,2)</f>
        <v>0</v>
      </c>
      <c r="R128" s="171" t="s">
        <v>175</v>
      </c>
      <c r="S128" s="171" t="s">
        <v>142</v>
      </c>
      <c r="T128" s="172" t="s">
        <v>142</v>
      </c>
      <c r="U128" s="157">
        <v>1.7000000000000001E-2</v>
      </c>
      <c r="V128" s="157">
        <f>ROUND(E128*U128,2)</f>
        <v>3.59</v>
      </c>
      <c r="W128" s="157"/>
      <c r="X128" s="157" t="s">
        <v>165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166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9" t="s">
        <v>327</v>
      </c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92" t="s">
        <v>180</v>
      </c>
      <c r="D130" s="187"/>
      <c r="E130" s="188">
        <v>211.2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177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6">
        <v>43</v>
      </c>
      <c r="B131" s="167" t="s">
        <v>328</v>
      </c>
      <c r="C131" s="183" t="s">
        <v>329</v>
      </c>
      <c r="D131" s="168" t="s">
        <v>174</v>
      </c>
      <c r="E131" s="169">
        <v>48.8</v>
      </c>
      <c r="F131" s="170"/>
      <c r="G131" s="171">
        <f>ROUND(E131*F131,2)</f>
        <v>0</v>
      </c>
      <c r="H131" s="170"/>
      <c r="I131" s="171">
        <f>ROUND(E131*H131,2)</f>
        <v>0</v>
      </c>
      <c r="J131" s="170"/>
      <c r="K131" s="171">
        <f>ROUND(E131*J131,2)</f>
        <v>0</v>
      </c>
      <c r="L131" s="171">
        <v>21</v>
      </c>
      <c r="M131" s="171">
        <f>G131*(1+L131/100)</f>
        <v>0</v>
      </c>
      <c r="N131" s="171">
        <v>0.40481</v>
      </c>
      <c r="O131" s="171">
        <f>ROUND(E131*N131,2)</f>
        <v>19.75</v>
      </c>
      <c r="P131" s="171">
        <v>0</v>
      </c>
      <c r="Q131" s="171">
        <f>ROUND(E131*P131,2)</f>
        <v>0</v>
      </c>
      <c r="R131" s="171" t="s">
        <v>175</v>
      </c>
      <c r="S131" s="171" t="s">
        <v>142</v>
      </c>
      <c r="T131" s="172" t="s">
        <v>142</v>
      </c>
      <c r="U131" s="157">
        <v>1.9E-2</v>
      </c>
      <c r="V131" s="157">
        <f>ROUND(E131*U131,2)</f>
        <v>0.93</v>
      </c>
      <c r="W131" s="157"/>
      <c r="X131" s="157" t="s">
        <v>165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166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9" t="s">
        <v>327</v>
      </c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92" t="s">
        <v>176</v>
      </c>
      <c r="D133" s="187"/>
      <c r="E133" s="188">
        <v>48.8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177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6">
        <v>44</v>
      </c>
      <c r="B134" s="167" t="s">
        <v>330</v>
      </c>
      <c r="C134" s="183" t="s">
        <v>331</v>
      </c>
      <c r="D134" s="168" t="s">
        <v>174</v>
      </c>
      <c r="E134" s="169">
        <v>48.8</v>
      </c>
      <c r="F134" s="170"/>
      <c r="G134" s="171">
        <f>ROUND(E134*F134,2)</f>
        <v>0</v>
      </c>
      <c r="H134" s="170"/>
      <c r="I134" s="171">
        <f>ROUND(E134*H134,2)</f>
        <v>0</v>
      </c>
      <c r="J134" s="170"/>
      <c r="K134" s="171">
        <f>ROUND(E134*J134,2)</f>
        <v>0</v>
      </c>
      <c r="L134" s="171">
        <v>21</v>
      </c>
      <c r="M134" s="171">
        <f>G134*(1+L134/100)</f>
        <v>0</v>
      </c>
      <c r="N134" s="171">
        <v>0.33935999999999999</v>
      </c>
      <c r="O134" s="171">
        <f>ROUND(E134*N134,2)</f>
        <v>16.559999999999999</v>
      </c>
      <c r="P134" s="171">
        <v>0</v>
      </c>
      <c r="Q134" s="171">
        <f>ROUND(E134*P134,2)</f>
        <v>0</v>
      </c>
      <c r="R134" s="171" t="s">
        <v>175</v>
      </c>
      <c r="S134" s="171" t="s">
        <v>142</v>
      </c>
      <c r="T134" s="172" t="s">
        <v>142</v>
      </c>
      <c r="U134" s="157">
        <v>1.7000000000000001E-2</v>
      </c>
      <c r="V134" s="157">
        <f>ROUND(E134*U134,2)</f>
        <v>0.83</v>
      </c>
      <c r="W134" s="157"/>
      <c r="X134" s="157" t="s">
        <v>165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166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9" t="s">
        <v>332</v>
      </c>
      <c r="D135" s="260"/>
      <c r="E135" s="260"/>
      <c r="F135" s="260"/>
      <c r="G135" s="260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66">
        <v>45</v>
      </c>
      <c r="B136" s="167" t="s">
        <v>333</v>
      </c>
      <c r="C136" s="183" t="s">
        <v>334</v>
      </c>
      <c r="D136" s="168" t="s">
        <v>174</v>
      </c>
      <c r="E136" s="169">
        <v>48.8</v>
      </c>
      <c r="F136" s="170"/>
      <c r="G136" s="171">
        <f>ROUND(E136*F136,2)</f>
        <v>0</v>
      </c>
      <c r="H136" s="170"/>
      <c r="I136" s="171">
        <f>ROUND(E136*H136,2)</f>
        <v>0</v>
      </c>
      <c r="J136" s="170"/>
      <c r="K136" s="171">
        <f>ROUND(E136*J136,2)</f>
        <v>0</v>
      </c>
      <c r="L136" s="171">
        <v>21</v>
      </c>
      <c r="M136" s="171">
        <f>G136*(1+L136/100)</f>
        <v>0</v>
      </c>
      <c r="N136" s="171">
        <v>0.18462999999999999</v>
      </c>
      <c r="O136" s="171">
        <f>ROUND(E136*N136,2)</f>
        <v>9.01</v>
      </c>
      <c r="P136" s="171">
        <v>0</v>
      </c>
      <c r="Q136" s="171">
        <f>ROUND(E136*P136,2)</f>
        <v>0</v>
      </c>
      <c r="R136" s="171" t="s">
        <v>175</v>
      </c>
      <c r="S136" s="171" t="s">
        <v>142</v>
      </c>
      <c r="T136" s="172" t="s">
        <v>142</v>
      </c>
      <c r="U136" s="157">
        <v>6.4000000000000001E-2</v>
      </c>
      <c r="V136" s="157">
        <f>ROUND(E136*U136,2)</f>
        <v>3.12</v>
      </c>
      <c r="W136" s="157"/>
      <c r="X136" s="157" t="s">
        <v>165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166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9" t="s">
        <v>332</v>
      </c>
      <c r="D137" s="260"/>
      <c r="E137" s="260"/>
      <c r="F137" s="260"/>
      <c r="G137" s="260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46</v>
      </c>
      <c r="B138" s="174" t="s">
        <v>335</v>
      </c>
      <c r="C138" s="182" t="s">
        <v>336</v>
      </c>
      <c r="D138" s="175" t="s">
        <v>174</v>
      </c>
      <c r="E138" s="176">
        <v>48.8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2.5300000000000001E-3</v>
      </c>
      <c r="O138" s="178">
        <f>ROUND(E138*N138,2)</f>
        <v>0.12</v>
      </c>
      <c r="P138" s="178">
        <v>0</v>
      </c>
      <c r="Q138" s="178">
        <f>ROUND(E138*P138,2)</f>
        <v>0</v>
      </c>
      <c r="R138" s="178" t="s">
        <v>175</v>
      </c>
      <c r="S138" s="178" t="s">
        <v>142</v>
      </c>
      <c r="T138" s="179" t="s">
        <v>142</v>
      </c>
      <c r="U138" s="157">
        <v>2E-3</v>
      </c>
      <c r="V138" s="157">
        <f>ROUND(E138*U138,2)</f>
        <v>0.1</v>
      </c>
      <c r="W138" s="157"/>
      <c r="X138" s="157" t="s">
        <v>165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166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47</v>
      </c>
      <c r="B139" s="174" t="s">
        <v>337</v>
      </c>
      <c r="C139" s="182" t="s">
        <v>338</v>
      </c>
      <c r="D139" s="175" t="s">
        <v>174</v>
      </c>
      <c r="E139" s="176">
        <v>48.8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8">
        <v>0.12966</v>
      </c>
      <c r="O139" s="178">
        <f>ROUND(E139*N139,2)</f>
        <v>6.33</v>
      </c>
      <c r="P139" s="178">
        <v>0</v>
      </c>
      <c r="Q139" s="178">
        <f>ROUND(E139*P139,2)</f>
        <v>0</v>
      </c>
      <c r="R139" s="178" t="s">
        <v>175</v>
      </c>
      <c r="S139" s="178" t="s">
        <v>142</v>
      </c>
      <c r="T139" s="179" t="s">
        <v>142</v>
      </c>
      <c r="U139" s="157">
        <v>7.1999999999999995E-2</v>
      </c>
      <c r="V139" s="157">
        <f>ROUND(E139*U139,2)</f>
        <v>3.51</v>
      </c>
      <c r="W139" s="157"/>
      <c r="X139" s="157" t="s">
        <v>165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166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0" t="s">
        <v>137</v>
      </c>
      <c r="B140" s="161" t="s">
        <v>88</v>
      </c>
      <c r="C140" s="181" t="s">
        <v>89</v>
      </c>
      <c r="D140" s="162"/>
      <c r="E140" s="163"/>
      <c r="F140" s="164"/>
      <c r="G140" s="164">
        <f>SUMIF(AG141:AG211,"&lt;&gt;NOR",G141:G211)</f>
        <v>0</v>
      </c>
      <c r="H140" s="164"/>
      <c r="I140" s="164">
        <f>SUM(I141:I211)</f>
        <v>0</v>
      </c>
      <c r="J140" s="164"/>
      <c r="K140" s="164">
        <f>SUM(K141:K211)</f>
        <v>0</v>
      </c>
      <c r="L140" s="164"/>
      <c r="M140" s="164">
        <f>SUM(M141:M211)</f>
        <v>0</v>
      </c>
      <c r="N140" s="164"/>
      <c r="O140" s="164">
        <f>SUM(O141:O211)</f>
        <v>3.29</v>
      </c>
      <c r="P140" s="164"/>
      <c r="Q140" s="164">
        <f>SUM(Q141:Q211)</f>
        <v>0</v>
      </c>
      <c r="R140" s="164"/>
      <c r="S140" s="164"/>
      <c r="T140" s="165"/>
      <c r="U140" s="159"/>
      <c r="V140" s="159">
        <f>SUM(V141:V211)</f>
        <v>317.03999999999996</v>
      </c>
      <c r="W140" s="159"/>
      <c r="X140" s="159"/>
      <c r="AG140" t="s">
        <v>138</v>
      </c>
    </row>
    <row r="141" spans="1:60" ht="22.5" outlineLevel="1" x14ac:dyDescent="0.2">
      <c r="A141" s="166">
        <v>48</v>
      </c>
      <c r="B141" s="167" t="s">
        <v>339</v>
      </c>
      <c r="C141" s="183" t="s">
        <v>340</v>
      </c>
      <c r="D141" s="168" t="s">
        <v>183</v>
      </c>
      <c r="E141" s="169">
        <v>230.9</v>
      </c>
      <c r="F141" s="170"/>
      <c r="G141" s="171">
        <f>ROUND(E141*F141,2)</f>
        <v>0</v>
      </c>
      <c r="H141" s="170"/>
      <c r="I141" s="171">
        <f>ROUND(E141*H141,2)</f>
        <v>0</v>
      </c>
      <c r="J141" s="170"/>
      <c r="K141" s="171">
        <f>ROUND(E141*J141,2)</f>
        <v>0</v>
      </c>
      <c r="L141" s="171">
        <v>21</v>
      </c>
      <c r="M141" s="171">
        <f>G141*(1+L141/100)</f>
        <v>0</v>
      </c>
      <c r="N141" s="171">
        <v>0</v>
      </c>
      <c r="O141" s="171">
        <f>ROUND(E141*N141,2)</f>
        <v>0</v>
      </c>
      <c r="P141" s="171">
        <v>0</v>
      </c>
      <c r="Q141" s="171">
        <f>ROUND(E141*P141,2)</f>
        <v>0</v>
      </c>
      <c r="R141" s="171" t="s">
        <v>315</v>
      </c>
      <c r="S141" s="171" t="s">
        <v>142</v>
      </c>
      <c r="T141" s="172" t="s">
        <v>142</v>
      </c>
      <c r="U141" s="157">
        <v>5.3999999999999999E-2</v>
      </c>
      <c r="V141" s="157">
        <f>ROUND(E141*U141,2)</f>
        <v>12.47</v>
      </c>
      <c r="W141" s="157"/>
      <c r="X141" s="157" t="s">
        <v>165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166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9" t="s">
        <v>316</v>
      </c>
      <c r="D142" s="260"/>
      <c r="E142" s="260"/>
      <c r="F142" s="260"/>
      <c r="G142" s="260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6">
        <v>49</v>
      </c>
      <c r="B143" s="167" t="s">
        <v>341</v>
      </c>
      <c r="C143" s="183" t="s">
        <v>342</v>
      </c>
      <c r="D143" s="168" t="s">
        <v>183</v>
      </c>
      <c r="E143" s="169">
        <v>234.36349999999999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1.06E-3</v>
      </c>
      <c r="O143" s="171">
        <f>ROUND(E143*N143,2)</f>
        <v>0.25</v>
      </c>
      <c r="P143" s="171">
        <v>0</v>
      </c>
      <c r="Q143" s="171">
        <f>ROUND(E143*P143,2)</f>
        <v>0</v>
      </c>
      <c r="R143" s="171" t="s">
        <v>279</v>
      </c>
      <c r="S143" s="171" t="s">
        <v>142</v>
      </c>
      <c r="T143" s="172" t="s">
        <v>142</v>
      </c>
      <c r="U143" s="157">
        <v>0</v>
      </c>
      <c r="V143" s="157">
        <f>ROUND(E143*U143,2)</f>
        <v>0</v>
      </c>
      <c r="W143" s="157"/>
      <c r="X143" s="157" t="s">
        <v>280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281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92" t="s">
        <v>343</v>
      </c>
      <c r="D144" s="187"/>
      <c r="E144" s="188">
        <v>234.36349999999999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177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66">
        <v>50</v>
      </c>
      <c r="B145" s="167" t="s">
        <v>344</v>
      </c>
      <c r="C145" s="183" t="s">
        <v>345</v>
      </c>
      <c r="D145" s="168" t="s">
        <v>183</v>
      </c>
      <c r="E145" s="169">
        <v>402.2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71">
        <v>0</v>
      </c>
      <c r="O145" s="171">
        <f>ROUND(E145*N145,2)</f>
        <v>0</v>
      </c>
      <c r="P145" s="171">
        <v>0</v>
      </c>
      <c r="Q145" s="171">
        <f>ROUND(E145*P145,2)</f>
        <v>0</v>
      </c>
      <c r="R145" s="171" t="s">
        <v>315</v>
      </c>
      <c r="S145" s="171" t="s">
        <v>142</v>
      </c>
      <c r="T145" s="172" t="s">
        <v>142</v>
      </c>
      <c r="U145" s="157">
        <v>0.126</v>
      </c>
      <c r="V145" s="157">
        <f>ROUND(E145*U145,2)</f>
        <v>50.68</v>
      </c>
      <c r="W145" s="157"/>
      <c r="X145" s="157" t="s">
        <v>165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166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59" t="s">
        <v>316</v>
      </c>
      <c r="D146" s="260"/>
      <c r="E146" s="260"/>
      <c r="F146" s="260"/>
      <c r="G146" s="260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6">
        <v>51</v>
      </c>
      <c r="B147" s="167" t="s">
        <v>346</v>
      </c>
      <c r="C147" s="183" t="s">
        <v>347</v>
      </c>
      <c r="D147" s="168" t="s">
        <v>183</v>
      </c>
      <c r="E147" s="169">
        <v>408.233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71">
        <v>2.14E-3</v>
      </c>
      <c r="O147" s="171">
        <f>ROUND(E147*N147,2)</f>
        <v>0.87</v>
      </c>
      <c r="P147" s="171">
        <v>0</v>
      </c>
      <c r="Q147" s="171">
        <f>ROUND(E147*P147,2)</f>
        <v>0</v>
      </c>
      <c r="R147" s="171" t="s">
        <v>279</v>
      </c>
      <c r="S147" s="171" t="s">
        <v>142</v>
      </c>
      <c r="T147" s="172" t="s">
        <v>142</v>
      </c>
      <c r="U147" s="157">
        <v>0</v>
      </c>
      <c r="V147" s="157">
        <f>ROUND(E147*U147,2)</f>
        <v>0</v>
      </c>
      <c r="W147" s="157"/>
      <c r="X147" s="157" t="s">
        <v>280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281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92" t="s">
        <v>348</v>
      </c>
      <c r="D148" s="187"/>
      <c r="E148" s="188">
        <v>408.233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177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52</v>
      </c>
      <c r="B149" s="167" t="s">
        <v>349</v>
      </c>
      <c r="C149" s="183" t="s">
        <v>350</v>
      </c>
      <c r="D149" s="168" t="s">
        <v>163</v>
      </c>
      <c r="E149" s="169">
        <v>45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71">
        <v>0</v>
      </c>
      <c r="O149" s="171">
        <f>ROUND(E149*N149,2)</f>
        <v>0</v>
      </c>
      <c r="P149" s="171">
        <v>0</v>
      </c>
      <c r="Q149" s="171">
        <f>ROUND(E149*P149,2)</f>
        <v>0</v>
      </c>
      <c r="R149" s="171" t="s">
        <v>315</v>
      </c>
      <c r="S149" s="171" t="s">
        <v>142</v>
      </c>
      <c r="T149" s="172" t="s">
        <v>142</v>
      </c>
      <c r="U149" s="157">
        <v>0.21648000000000001</v>
      </c>
      <c r="V149" s="157">
        <f>ROUND(E149*U149,2)</f>
        <v>9.74</v>
      </c>
      <c r="W149" s="157"/>
      <c r="X149" s="157" t="s">
        <v>165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9" t="s">
        <v>316</v>
      </c>
      <c r="D150" s="260"/>
      <c r="E150" s="260"/>
      <c r="F150" s="260"/>
      <c r="G150" s="260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92" t="s">
        <v>351</v>
      </c>
      <c r="D151" s="187"/>
      <c r="E151" s="188">
        <v>6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177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92" t="s">
        <v>352</v>
      </c>
      <c r="D152" s="187"/>
      <c r="E152" s="188">
        <v>12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177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92" t="s">
        <v>353</v>
      </c>
      <c r="D153" s="187"/>
      <c r="E153" s="188">
        <v>6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177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92" t="s">
        <v>354</v>
      </c>
      <c r="D154" s="187"/>
      <c r="E154" s="188">
        <v>6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177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92" t="s">
        <v>355</v>
      </c>
      <c r="D155" s="187"/>
      <c r="E155" s="188">
        <v>6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177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92" t="s">
        <v>356</v>
      </c>
      <c r="D156" s="187"/>
      <c r="E156" s="188">
        <v>9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3">
        <v>53</v>
      </c>
      <c r="B157" s="174" t="s">
        <v>357</v>
      </c>
      <c r="C157" s="182" t="s">
        <v>358</v>
      </c>
      <c r="D157" s="175" t="s">
        <v>163</v>
      </c>
      <c r="E157" s="176">
        <v>6</v>
      </c>
      <c r="F157" s="177"/>
      <c r="G157" s="178">
        <f t="shared" ref="G157:G162" si="0">ROUND(E157*F157,2)</f>
        <v>0</v>
      </c>
      <c r="H157" s="177"/>
      <c r="I157" s="178">
        <f t="shared" ref="I157:I162" si="1">ROUND(E157*H157,2)</f>
        <v>0</v>
      </c>
      <c r="J157" s="177"/>
      <c r="K157" s="178">
        <f t="shared" ref="K157:K162" si="2">ROUND(E157*J157,2)</f>
        <v>0</v>
      </c>
      <c r="L157" s="178">
        <v>21</v>
      </c>
      <c r="M157" s="178">
        <f t="shared" ref="M157:M162" si="3">G157*(1+L157/100)</f>
        <v>0</v>
      </c>
      <c r="N157" s="178">
        <v>0</v>
      </c>
      <c r="O157" s="178">
        <f t="shared" ref="O157:O162" si="4">ROUND(E157*N157,2)</f>
        <v>0</v>
      </c>
      <c r="P157" s="178">
        <v>0</v>
      </c>
      <c r="Q157" s="178">
        <f t="shared" ref="Q157:Q162" si="5">ROUND(E157*P157,2)</f>
        <v>0</v>
      </c>
      <c r="R157" s="178"/>
      <c r="S157" s="178" t="s">
        <v>225</v>
      </c>
      <c r="T157" s="179" t="s">
        <v>143</v>
      </c>
      <c r="U157" s="157">
        <v>0</v>
      </c>
      <c r="V157" s="157">
        <f t="shared" ref="V157:V162" si="6">ROUND(E157*U157,2)</f>
        <v>0</v>
      </c>
      <c r="W157" s="157"/>
      <c r="X157" s="157" t="s">
        <v>280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281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3">
        <v>54</v>
      </c>
      <c r="B158" s="174" t="s">
        <v>359</v>
      </c>
      <c r="C158" s="182" t="s">
        <v>360</v>
      </c>
      <c r="D158" s="175" t="s">
        <v>163</v>
      </c>
      <c r="E158" s="176">
        <v>9</v>
      </c>
      <c r="F158" s="177"/>
      <c r="G158" s="178">
        <f t="shared" si="0"/>
        <v>0</v>
      </c>
      <c r="H158" s="177"/>
      <c r="I158" s="178">
        <f t="shared" si="1"/>
        <v>0</v>
      </c>
      <c r="J158" s="177"/>
      <c r="K158" s="178">
        <f t="shared" si="2"/>
        <v>0</v>
      </c>
      <c r="L158" s="178">
        <v>21</v>
      </c>
      <c r="M158" s="178">
        <f t="shared" si="3"/>
        <v>0</v>
      </c>
      <c r="N158" s="178">
        <v>0</v>
      </c>
      <c r="O158" s="178">
        <f t="shared" si="4"/>
        <v>0</v>
      </c>
      <c r="P158" s="178">
        <v>0</v>
      </c>
      <c r="Q158" s="178">
        <f t="shared" si="5"/>
        <v>0</v>
      </c>
      <c r="R158" s="178"/>
      <c r="S158" s="178" t="s">
        <v>225</v>
      </c>
      <c r="T158" s="179" t="s">
        <v>143</v>
      </c>
      <c r="U158" s="157">
        <v>0</v>
      </c>
      <c r="V158" s="157">
        <f t="shared" si="6"/>
        <v>0</v>
      </c>
      <c r="W158" s="157"/>
      <c r="X158" s="157" t="s">
        <v>280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281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55</v>
      </c>
      <c r="B159" s="174" t="s">
        <v>361</v>
      </c>
      <c r="C159" s="182" t="s">
        <v>362</v>
      </c>
      <c r="D159" s="175" t="s">
        <v>163</v>
      </c>
      <c r="E159" s="176">
        <v>2</v>
      </c>
      <c r="F159" s="177"/>
      <c r="G159" s="178">
        <f t="shared" si="0"/>
        <v>0</v>
      </c>
      <c r="H159" s="177"/>
      <c r="I159" s="178">
        <f t="shared" si="1"/>
        <v>0</v>
      </c>
      <c r="J159" s="177"/>
      <c r="K159" s="178">
        <f t="shared" si="2"/>
        <v>0</v>
      </c>
      <c r="L159" s="178">
        <v>21</v>
      </c>
      <c r="M159" s="178">
        <f t="shared" si="3"/>
        <v>0</v>
      </c>
      <c r="N159" s="178">
        <v>0</v>
      </c>
      <c r="O159" s="178">
        <f t="shared" si="4"/>
        <v>0</v>
      </c>
      <c r="P159" s="178">
        <v>0</v>
      </c>
      <c r="Q159" s="178">
        <f t="shared" si="5"/>
        <v>0</v>
      </c>
      <c r="R159" s="178"/>
      <c r="S159" s="178" t="s">
        <v>225</v>
      </c>
      <c r="T159" s="179" t="s">
        <v>143</v>
      </c>
      <c r="U159" s="157">
        <v>0</v>
      </c>
      <c r="V159" s="157">
        <f t="shared" si="6"/>
        <v>0</v>
      </c>
      <c r="W159" s="157"/>
      <c r="X159" s="157" t="s">
        <v>280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281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56</v>
      </c>
      <c r="B160" s="174" t="s">
        <v>363</v>
      </c>
      <c r="C160" s="182" t="s">
        <v>364</v>
      </c>
      <c r="D160" s="175" t="s">
        <v>163</v>
      </c>
      <c r="E160" s="176">
        <v>3</v>
      </c>
      <c r="F160" s="177"/>
      <c r="G160" s="178">
        <f t="shared" si="0"/>
        <v>0</v>
      </c>
      <c r="H160" s="177"/>
      <c r="I160" s="178">
        <f t="shared" si="1"/>
        <v>0</v>
      </c>
      <c r="J160" s="177"/>
      <c r="K160" s="178">
        <f t="shared" si="2"/>
        <v>0</v>
      </c>
      <c r="L160" s="178">
        <v>21</v>
      </c>
      <c r="M160" s="178">
        <f t="shared" si="3"/>
        <v>0</v>
      </c>
      <c r="N160" s="178">
        <v>0</v>
      </c>
      <c r="O160" s="178">
        <f t="shared" si="4"/>
        <v>0</v>
      </c>
      <c r="P160" s="178">
        <v>0</v>
      </c>
      <c r="Q160" s="178">
        <f t="shared" si="5"/>
        <v>0</v>
      </c>
      <c r="R160" s="178"/>
      <c r="S160" s="178" t="s">
        <v>225</v>
      </c>
      <c r="T160" s="179" t="s">
        <v>143</v>
      </c>
      <c r="U160" s="157">
        <v>0</v>
      </c>
      <c r="V160" s="157">
        <f t="shared" si="6"/>
        <v>0</v>
      </c>
      <c r="W160" s="157"/>
      <c r="X160" s="157" t="s">
        <v>280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281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57</v>
      </c>
      <c r="B161" s="174" t="s">
        <v>365</v>
      </c>
      <c r="C161" s="182" t="s">
        <v>366</v>
      </c>
      <c r="D161" s="175" t="s">
        <v>163</v>
      </c>
      <c r="E161" s="176">
        <v>9</v>
      </c>
      <c r="F161" s="177"/>
      <c r="G161" s="178">
        <f t="shared" si="0"/>
        <v>0</v>
      </c>
      <c r="H161" s="177"/>
      <c r="I161" s="178">
        <f t="shared" si="1"/>
        <v>0</v>
      </c>
      <c r="J161" s="177"/>
      <c r="K161" s="178">
        <f t="shared" si="2"/>
        <v>0</v>
      </c>
      <c r="L161" s="178">
        <v>21</v>
      </c>
      <c r="M161" s="178">
        <f t="shared" si="3"/>
        <v>0</v>
      </c>
      <c r="N161" s="178">
        <v>0</v>
      </c>
      <c r="O161" s="178">
        <f t="shared" si="4"/>
        <v>0</v>
      </c>
      <c r="P161" s="178">
        <v>0</v>
      </c>
      <c r="Q161" s="178">
        <f t="shared" si="5"/>
        <v>0</v>
      </c>
      <c r="R161" s="178" t="s">
        <v>279</v>
      </c>
      <c r="S161" s="178" t="s">
        <v>142</v>
      </c>
      <c r="T161" s="179" t="s">
        <v>142</v>
      </c>
      <c r="U161" s="157">
        <v>0</v>
      </c>
      <c r="V161" s="157">
        <f t="shared" si="6"/>
        <v>0</v>
      </c>
      <c r="W161" s="157"/>
      <c r="X161" s="157" t="s">
        <v>280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281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6">
        <v>58</v>
      </c>
      <c r="B162" s="167" t="s">
        <v>367</v>
      </c>
      <c r="C162" s="183" t="s">
        <v>368</v>
      </c>
      <c r="D162" s="168" t="s">
        <v>163</v>
      </c>
      <c r="E162" s="169">
        <v>72</v>
      </c>
      <c r="F162" s="170"/>
      <c r="G162" s="171">
        <f t="shared" si="0"/>
        <v>0</v>
      </c>
      <c r="H162" s="170"/>
      <c r="I162" s="171">
        <f t="shared" si="1"/>
        <v>0</v>
      </c>
      <c r="J162" s="170"/>
      <c r="K162" s="171">
        <f t="shared" si="2"/>
        <v>0</v>
      </c>
      <c r="L162" s="171">
        <v>21</v>
      </c>
      <c r="M162" s="171">
        <f t="shared" si="3"/>
        <v>0</v>
      </c>
      <c r="N162" s="171">
        <v>0</v>
      </c>
      <c r="O162" s="171">
        <f t="shared" si="4"/>
        <v>0</v>
      </c>
      <c r="P162" s="171">
        <v>0</v>
      </c>
      <c r="Q162" s="171">
        <f t="shared" si="5"/>
        <v>0</v>
      </c>
      <c r="R162" s="171" t="s">
        <v>315</v>
      </c>
      <c r="S162" s="171" t="s">
        <v>142</v>
      </c>
      <c r="T162" s="172" t="s">
        <v>142</v>
      </c>
      <c r="U162" s="157">
        <v>0.28320000000000001</v>
      </c>
      <c r="V162" s="157">
        <f t="shared" si="6"/>
        <v>20.39</v>
      </c>
      <c r="W162" s="157"/>
      <c r="X162" s="157" t="s">
        <v>165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166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9" t="s">
        <v>316</v>
      </c>
      <c r="D163" s="260"/>
      <c r="E163" s="260"/>
      <c r="F163" s="260"/>
      <c r="G163" s="260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168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92" t="s">
        <v>369</v>
      </c>
      <c r="D164" s="187"/>
      <c r="E164" s="188">
        <v>32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177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92" t="s">
        <v>370</v>
      </c>
      <c r="D165" s="187"/>
      <c r="E165" s="188">
        <v>6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177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92" t="s">
        <v>371</v>
      </c>
      <c r="D166" s="187"/>
      <c r="E166" s="188">
        <v>32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177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92" t="s">
        <v>372</v>
      </c>
      <c r="D167" s="187"/>
      <c r="E167" s="188">
        <v>2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59</v>
      </c>
      <c r="B168" s="174" t="s">
        <v>373</v>
      </c>
      <c r="C168" s="182" t="s">
        <v>374</v>
      </c>
      <c r="D168" s="175" t="s">
        <v>163</v>
      </c>
      <c r="E168" s="176">
        <v>1</v>
      </c>
      <c r="F168" s="177"/>
      <c r="G168" s="178">
        <f t="shared" ref="G168:G175" si="7">ROUND(E168*F168,2)</f>
        <v>0</v>
      </c>
      <c r="H168" s="177"/>
      <c r="I168" s="178">
        <f t="shared" ref="I168:I175" si="8">ROUND(E168*H168,2)</f>
        <v>0</v>
      </c>
      <c r="J168" s="177"/>
      <c r="K168" s="178">
        <f t="shared" ref="K168:K175" si="9">ROUND(E168*J168,2)</f>
        <v>0</v>
      </c>
      <c r="L168" s="178">
        <v>21</v>
      </c>
      <c r="M168" s="178">
        <f t="shared" ref="M168:M175" si="10">G168*(1+L168/100)</f>
        <v>0</v>
      </c>
      <c r="N168" s="178">
        <v>0</v>
      </c>
      <c r="O168" s="178">
        <f t="shared" ref="O168:O175" si="11">ROUND(E168*N168,2)</f>
        <v>0</v>
      </c>
      <c r="P168" s="178">
        <v>0</v>
      </c>
      <c r="Q168" s="178">
        <f t="shared" ref="Q168:Q175" si="12">ROUND(E168*P168,2)</f>
        <v>0</v>
      </c>
      <c r="R168" s="178"/>
      <c r="S168" s="178" t="s">
        <v>225</v>
      </c>
      <c r="T168" s="179" t="s">
        <v>143</v>
      </c>
      <c r="U168" s="157">
        <v>0</v>
      </c>
      <c r="V168" s="157">
        <f t="shared" ref="V168:V175" si="13">ROUND(E168*U168,2)</f>
        <v>0</v>
      </c>
      <c r="W168" s="157"/>
      <c r="X168" s="157" t="s">
        <v>280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281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60</v>
      </c>
      <c r="B169" s="174" t="s">
        <v>375</v>
      </c>
      <c r="C169" s="182" t="s">
        <v>376</v>
      </c>
      <c r="D169" s="175" t="s">
        <v>163</v>
      </c>
      <c r="E169" s="176">
        <v>2</v>
      </c>
      <c r="F169" s="177"/>
      <c r="G169" s="178">
        <f t="shared" si="7"/>
        <v>0</v>
      </c>
      <c r="H169" s="177"/>
      <c r="I169" s="178">
        <f t="shared" si="8"/>
        <v>0</v>
      </c>
      <c r="J169" s="177"/>
      <c r="K169" s="178">
        <f t="shared" si="9"/>
        <v>0</v>
      </c>
      <c r="L169" s="178">
        <v>21</v>
      </c>
      <c r="M169" s="178">
        <f t="shared" si="10"/>
        <v>0</v>
      </c>
      <c r="N169" s="178">
        <v>0</v>
      </c>
      <c r="O169" s="178">
        <f t="shared" si="11"/>
        <v>0</v>
      </c>
      <c r="P169" s="178">
        <v>0</v>
      </c>
      <c r="Q169" s="178">
        <f t="shared" si="12"/>
        <v>0</v>
      </c>
      <c r="R169" s="178"/>
      <c r="S169" s="178" t="s">
        <v>225</v>
      </c>
      <c r="T169" s="179" t="s">
        <v>143</v>
      </c>
      <c r="U169" s="157">
        <v>0</v>
      </c>
      <c r="V169" s="157">
        <f t="shared" si="13"/>
        <v>0</v>
      </c>
      <c r="W169" s="157"/>
      <c r="X169" s="157" t="s">
        <v>280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281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61</v>
      </c>
      <c r="B170" s="174" t="s">
        <v>377</v>
      </c>
      <c r="C170" s="182" t="s">
        <v>378</v>
      </c>
      <c r="D170" s="175" t="s">
        <v>163</v>
      </c>
      <c r="E170" s="176">
        <v>32</v>
      </c>
      <c r="F170" s="177"/>
      <c r="G170" s="178">
        <f t="shared" si="7"/>
        <v>0</v>
      </c>
      <c r="H170" s="177"/>
      <c r="I170" s="178">
        <f t="shared" si="8"/>
        <v>0</v>
      </c>
      <c r="J170" s="177"/>
      <c r="K170" s="178">
        <f t="shared" si="9"/>
        <v>0</v>
      </c>
      <c r="L170" s="178">
        <v>21</v>
      </c>
      <c r="M170" s="178">
        <f t="shared" si="10"/>
        <v>0</v>
      </c>
      <c r="N170" s="178">
        <v>0</v>
      </c>
      <c r="O170" s="178">
        <f t="shared" si="11"/>
        <v>0</v>
      </c>
      <c r="P170" s="178">
        <v>0</v>
      </c>
      <c r="Q170" s="178">
        <f t="shared" si="12"/>
        <v>0</v>
      </c>
      <c r="R170" s="178"/>
      <c r="S170" s="178" t="s">
        <v>225</v>
      </c>
      <c r="T170" s="179" t="s">
        <v>143</v>
      </c>
      <c r="U170" s="157">
        <v>0</v>
      </c>
      <c r="V170" s="157">
        <f t="shared" si="13"/>
        <v>0</v>
      </c>
      <c r="W170" s="157"/>
      <c r="X170" s="157" t="s">
        <v>280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281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62</v>
      </c>
      <c r="B171" s="174" t="s">
        <v>379</v>
      </c>
      <c r="C171" s="182" t="s">
        <v>380</v>
      </c>
      <c r="D171" s="175" t="s">
        <v>163</v>
      </c>
      <c r="E171" s="176">
        <v>1</v>
      </c>
      <c r="F171" s="177"/>
      <c r="G171" s="178">
        <f t="shared" si="7"/>
        <v>0</v>
      </c>
      <c r="H171" s="177"/>
      <c r="I171" s="178">
        <f t="shared" si="8"/>
        <v>0</v>
      </c>
      <c r="J171" s="177"/>
      <c r="K171" s="178">
        <f t="shared" si="9"/>
        <v>0</v>
      </c>
      <c r="L171" s="178">
        <v>21</v>
      </c>
      <c r="M171" s="178">
        <f t="shared" si="10"/>
        <v>0</v>
      </c>
      <c r="N171" s="178">
        <v>0</v>
      </c>
      <c r="O171" s="178">
        <f t="shared" si="11"/>
        <v>0</v>
      </c>
      <c r="P171" s="178">
        <v>0</v>
      </c>
      <c r="Q171" s="178">
        <f t="shared" si="12"/>
        <v>0</v>
      </c>
      <c r="R171" s="178"/>
      <c r="S171" s="178" t="s">
        <v>225</v>
      </c>
      <c r="T171" s="179" t="s">
        <v>143</v>
      </c>
      <c r="U171" s="157">
        <v>0</v>
      </c>
      <c r="V171" s="157">
        <f t="shared" si="13"/>
        <v>0</v>
      </c>
      <c r="W171" s="157"/>
      <c r="X171" s="157" t="s">
        <v>280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281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3">
        <v>63</v>
      </c>
      <c r="B172" s="174" t="s">
        <v>381</v>
      </c>
      <c r="C172" s="182" t="s">
        <v>382</v>
      </c>
      <c r="D172" s="175" t="s">
        <v>163</v>
      </c>
      <c r="E172" s="176">
        <v>16</v>
      </c>
      <c r="F172" s="177"/>
      <c r="G172" s="178">
        <f t="shared" si="7"/>
        <v>0</v>
      </c>
      <c r="H172" s="177"/>
      <c r="I172" s="178">
        <f t="shared" si="8"/>
        <v>0</v>
      </c>
      <c r="J172" s="177"/>
      <c r="K172" s="178">
        <f t="shared" si="9"/>
        <v>0</v>
      </c>
      <c r="L172" s="178">
        <v>21</v>
      </c>
      <c r="M172" s="178">
        <f t="shared" si="10"/>
        <v>0</v>
      </c>
      <c r="N172" s="178">
        <v>0</v>
      </c>
      <c r="O172" s="178">
        <f t="shared" si="11"/>
        <v>0</v>
      </c>
      <c r="P172" s="178">
        <v>0</v>
      </c>
      <c r="Q172" s="178">
        <f t="shared" si="12"/>
        <v>0</v>
      </c>
      <c r="R172" s="178"/>
      <c r="S172" s="178" t="s">
        <v>225</v>
      </c>
      <c r="T172" s="179" t="s">
        <v>143</v>
      </c>
      <c r="U172" s="157">
        <v>0</v>
      </c>
      <c r="V172" s="157">
        <f t="shared" si="13"/>
        <v>0</v>
      </c>
      <c r="W172" s="157"/>
      <c r="X172" s="157" t="s">
        <v>280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281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64</v>
      </c>
      <c r="B173" s="174" t="s">
        <v>383</v>
      </c>
      <c r="C173" s="182" t="s">
        <v>384</v>
      </c>
      <c r="D173" s="175" t="s">
        <v>163</v>
      </c>
      <c r="E173" s="176">
        <v>6</v>
      </c>
      <c r="F173" s="177"/>
      <c r="G173" s="178">
        <f t="shared" si="7"/>
        <v>0</v>
      </c>
      <c r="H173" s="177"/>
      <c r="I173" s="178">
        <f t="shared" si="8"/>
        <v>0</v>
      </c>
      <c r="J173" s="177"/>
      <c r="K173" s="178">
        <f t="shared" si="9"/>
        <v>0</v>
      </c>
      <c r="L173" s="178">
        <v>21</v>
      </c>
      <c r="M173" s="178">
        <f t="shared" si="10"/>
        <v>0</v>
      </c>
      <c r="N173" s="178">
        <v>0</v>
      </c>
      <c r="O173" s="178">
        <f t="shared" si="11"/>
        <v>0</v>
      </c>
      <c r="P173" s="178">
        <v>0</v>
      </c>
      <c r="Q173" s="178">
        <f t="shared" si="12"/>
        <v>0</v>
      </c>
      <c r="R173" s="178"/>
      <c r="S173" s="178" t="s">
        <v>225</v>
      </c>
      <c r="T173" s="179" t="s">
        <v>143</v>
      </c>
      <c r="U173" s="157">
        <v>0</v>
      </c>
      <c r="V173" s="157">
        <f t="shared" si="13"/>
        <v>0</v>
      </c>
      <c r="W173" s="157"/>
      <c r="X173" s="157" t="s">
        <v>165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166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65</v>
      </c>
      <c r="B174" s="174" t="s">
        <v>385</v>
      </c>
      <c r="C174" s="182" t="s">
        <v>386</v>
      </c>
      <c r="D174" s="175" t="s">
        <v>163</v>
      </c>
      <c r="E174" s="176">
        <v>3</v>
      </c>
      <c r="F174" s="177"/>
      <c r="G174" s="178">
        <f t="shared" si="7"/>
        <v>0</v>
      </c>
      <c r="H174" s="177"/>
      <c r="I174" s="178">
        <f t="shared" si="8"/>
        <v>0</v>
      </c>
      <c r="J174" s="177"/>
      <c r="K174" s="178">
        <f t="shared" si="9"/>
        <v>0</v>
      </c>
      <c r="L174" s="178">
        <v>21</v>
      </c>
      <c r="M174" s="178">
        <f t="shared" si="10"/>
        <v>0</v>
      </c>
      <c r="N174" s="178">
        <v>0</v>
      </c>
      <c r="O174" s="178">
        <f t="shared" si="11"/>
        <v>0</v>
      </c>
      <c r="P174" s="178">
        <v>0</v>
      </c>
      <c r="Q174" s="178">
        <f t="shared" si="12"/>
        <v>0</v>
      </c>
      <c r="R174" s="178"/>
      <c r="S174" s="178" t="s">
        <v>225</v>
      </c>
      <c r="T174" s="179" t="s">
        <v>143</v>
      </c>
      <c r="U174" s="157">
        <v>0</v>
      </c>
      <c r="V174" s="157">
        <f t="shared" si="13"/>
        <v>0</v>
      </c>
      <c r="W174" s="157"/>
      <c r="X174" s="157" t="s">
        <v>165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166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66">
        <v>66</v>
      </c>
      <c r="B175" s="167" t="s">
        <v>387</v>
      </c>
      <c r="C175" s="183" t="s">
        <v>388</v>
      </c>
      <c r="D175" s="168" t="s">
        <v>163</v>
      </c>
      <c r="E175" s="169">
        <v>2</v>
      </c>
      <c r="F175" s="170"/>
      <c r="G175" s="171">
        <f t="shared" si="7"/>
        <v>0</v>
      </c>
      <c r="H175" s="170"/>
      <c r="I175" s="171">
        <f t="shared" si="8"/>
        <v>0</v>
      </c>
      <c r="J175" s="170"/>
      <c r="K175" s="171">
        <f t="shared" si="9"/>
        <v>0</v>
      </c>
      <c r="L175" s="171">
        <v>21</v>
      </c>
      <c r="M175" s="171">
        <f t="shared" si="10"/>
        <v>0</v>
      </c>
      <c r="N175" s="171">
        <v>2.2000000000000001E-4</v>
      </c>
      <c r="O175" s="171">
        <f t="shared" si="11"/>
        <v>0</v>
      </c>
      <c r="P175" s="171">
        <v>0</v>
      </c>
      <c r="Q175" s="171">
        <f t="shared" si="12"/>
        <v>0</v>
      </c>
      <c r="R175" s="171" t="s">
        <v>315</v>
      </c>
      <c r="S175" s="171" t="s">
        <v>142</v>
      </c>
      <c r="T175" s="172" t="s">
        <v>142</v>
      </c>
      <c r="U175" s="157">
        <v>0.82</v>
      </c>
      <c r="V175" s="157">
        <f t="shared" si="13"/>
        <v>1.64</v>
      </c>
      <c r="W175" s="157"/>
      <c r="X175" s="157" t="s">
        <v>165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166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92" t="s">
        <v>389</v>
      </c>
      <c r="D176" s="187"/>
      <c r="E176" s="188">
        <v>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177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67</v>
      </c>
      <c r="B177" s="174" t="s">
        <v>390</v>
      </c>
      <c r="C177" s="182" t="s">
        <v>391</v>
      </c>
      <c r="D177" s="175" t="s">
        <v>163</v>
      </c>
      <c r="E177" s="176">
        <v>2</v>
      </c>
      <c r="F177" s="177"/>
      <c r="G177" s="178">
        <f t="shared" ref="G177:G195" si="14">ROUND(E177*F177,2)</f>
        <v>0</v>
      </c>
      <c r="H177" s="177"/>
      <c r="I177" s="178">
        <f t="shared" ref="I177:I195" si="15">ROUND(E177*H177,2)</f>
        <v>0</v>
      </c>
      <c r="J177" s="177"/>
      <c r="K177" s="178">
        <f t="shared" ref="K177:K195" si="16">ROUND(E177*J177,2)</f>
        <v>0</v>
      </c>
      <c r="L177" s="178">
        <v>21</v>
      </c>
      <c r="M177" s="178">
        <f t="shared" ref="M177:M195" si="17">G177*(1+L177/100)</f>
        <v>0</v>
      </c>
      <c r="N177" s="178">
        <v>7.1000000000000004E-3</v>
      </c>
      <c r="O177" s="178">
        <f t="shared" ref="O177:O195" si="18">ROUND(E177*N177,2)</f>
        <v>0.01</v>
      </c>
      <c r="P177" s="178">
        <v>0</v>
      </c>
      <c r="Q177" s="178">
        <f t="shared" ref="Q177:Q195" si="19">ROUND(E177*P177,2)</f>
        <v>0</v>
      </c>
      <c r="R177" s="178" t="s">
        <v>279</v>
      </c>
      <c r="S177" s="178" t="s">
        <v>142</v>
      </c>
      <c r="T177" s="179" t="s">
        <v>142</v>
      </c>
      <c r="U177" s="157">
        <v>0</v>
      </c>
      <c r="V177" s="157">
        <f t="shared" ref="V177:V195" si="20">ROUND(E177*U177,2)</f>
        <v>0</v>
      </c>
      <c r="W177" s="157"/>
      <c r="X177" s="157" t="s">
        <v>280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281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3">
        <v>68</v>
      </c>
      <c r="B178" s="174" t="s">
        <v>392</v>
      </c>
      <c r="C178" s="182" t="s">
        <v>393</v>
      </c>
      <c r="D178" s="175" t="s">
        <v>163</v>
      </c>
      <c r="E178" s="176">
        <v>1</v>
      </c>
      <c r="F178" s="177"/>
      <c r="G178" s="178">
        <f t="shared" si="14"/>
        <v>0</v>
      </c>
      <c r="H178" s="177"/>
      <c r="I178" s="178">
        <f t="shared" si="15"/>
        <v>0</v>
      </c>
      <c r="J178" s="177"/>
      <c r="K178" s="178">
        <f t="shared" si="16"/>
        <v>0</v>
      </c>
      <c r="L178" s="178">
        <v>21</v>
      </c>
      <c r="M178" s="178">
        <f t="shared" si="17"/>
        <v>0</v>
      </c>
      <c r="N178" s="178">
        <v>2.2000000000000001E-4</v>
      </c>
      <c r="O178" s="178">
        <f t="shared" si="18"/>
        <v>0</v>
      </c>
      <c r="P178" s="178">
        <v>0</v>
      </c>
      <c r="Q178" s="178">
        <f t="shared" si="19"/>
        <v>0</v>
      </c>
      <c r="R178" s="178" t="s">
        <v>315</v>
      </c>
      <c r="S178" s="178" t="s">
        <v>142</v>
      </c>
      <c r="T178" s="179" t="s">
        <v>142</v>
      </c>
      <c r="U178" s="157">
        <v>1.554</v>
      </c>
      <c r="V178" s="157">
        <f t="shared" si="20"/>
        <v>1.55</v>
      </c>
      <c r="W178" s="157"/>
      <c r="X178" s="157" t="s">
        <v>165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166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3">
        <v>69</v>
      </c>
      <c r="B179" s="174" t="s">
        <v>394</v>
      </c>
      <c r="C179" s="182" t="s">
        <v>395</v>
      </c>
      <c r="D179" s="175" t="s">
        <v>163</v>
      </c>
      <c r="E179" s="176">
        <v>1</v>
      </c>
      <c r="F179" s="177"/>
      <c r="G179" s="178">
        <f t="shared" si="14"/>
        <v>0</v>
      </c>
      <c r="H179" s="177"/>
      <c r="I179" s="178">
        <f t="shared" si="15"/>
        <v>0</v>
      </c>
      <c r="J179" s="177"/>
      <c r="K179" s="178">
        <f t="shared" si="16"/>
        <v>0</v>
      </c>
      <c r="L179" s="178">
        <v>21</v>
      </c>
      <c r="M179" s="178">
        <f t="shared" si="17"/>
        <v>0</v>
      </c>
      <c r="N179" s="178">
        <v>1.55E-2</v>
      </c>
      <c r="O179" s="178">
        <f t="shared" si="18"/>
        <v>0.02</v>
      </c>
      <c r="P179" s="178">
        <v>0</v>
      </c>
      <c r="Q179" s="178">
        <f t="shared" si="19"/>
        <v>0</v>
      </c>
      <c r="R179" s="178"/>
      <c r="S179" s="178" t="s">
        <v>225</v>
      </c>
      <c r="T179" s="179" t="s">
        <v>142</v>
      </c>
      <c r="U179" s="157">
        <v>0</v>
      </c>
      <c r="V179" s="157">
        <f t="shared" si="20"/>
        <v>0</v>
      </c>
      <c r="W179" s="157"/>
      <c r="X179" s="157" t="s">
        <v>280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281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70</v>
      </c>
      <c r="B180" s="174" t="s">
        <v>396</v>
      </c>
      <c r="C180" s="182" t="s">
        <v>397</v>
      </c>
      <c r="D180" s="175" t="s">
        <v>163</v>
      </c>
      <c r="E180" s="176">
        <v>1</v>
      </c>
      <c r="F180" s="177"/>
      <c r="G180" s="178">
        <f t="shared" si="14"/>
        <v>0</v>
      </c>
      <c r="H180" s="177"/>
      <c r="I180" s="178">
        <f t="shared" si="15"/>
        <v>0</v>
      </c>
      <c r="J180" s="177"/>
      <c r="K180" s="178">
        <f t="shared" si="16"/>
        <v>0</v>
      </c>
      <c r="L180" s="178">
        <v>21</v>
      </c>
      <c r="M180" s="178">
        <f t="shared" si="17"/>
        <v>0</v>
      </c>
      <c r="N180" s="178">
        <v>7.3000000000000001E-3</v>
      </c>
      <c r="O180" s="178">
        <f t="shared" si="18"/>
        <v>0.01</v>
      </c>
      <c r="P180" s="178">
        <v>0</v>
      </c>
      <c r="Q180" s="178">
        <f t="shared" si="19"/>
        <v>0</v>
      </c>
      <c r="R180" s="178"/>
      <c r="S180" s="178" t="s">
        <v>225</v>
      </c>
      <c r="T180" s="179" t="s">
        <v>142</v>
      </c>
      <c r="U180" s="157">
        <v>0</v>
      </c>
      <c r="V180" s="157">
        <f t="shared" si="20"/>
        <v>0</v>
      </c>
      <c r="W180" s="157"/>
      <c r="X180" s="157" t="s">
        <v>280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281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3">
        <v>71</v>
      </c>
      <c r="B181" s="174" t="s">
        <v>398</v>
      </c>
      <c r="C181" s="182" t="s">
        <v>399</v>
      </c>
      <c r="D181" s="175" t="s">
        <v>163</v>
      </c>
      <c r="E181" s="176">
        <v>1</v>
      </c>
      <c r="F181" s="177"/>
      <c r="G181" s="178">
        <f t="shared" si="14"/>
        <v>0</v>
      </c>
      <c r="H181" s="177"/>
      <c r="I181" s="178">
        <f t="shared" si="15"/>
        <v>0</v>
      </c>
      <c r="J181" s="177"/>
      <c r="K181" s="178">
        <f t="shared" si="16"/>
        <v>0</v>
      </c>
      <c r="L181" s="178">
        <v>21</v>
      </c>
      <c r="M181" s="178">
        <f t="shared" si="17"/>
        <v>0</v>
      </c>
      <c r="N181" s="178">
        <v>6.4999999999999997E-4</v>
      </c>
      <c r="O181" s="178">
        <f t="shared" si="18"/>
        <v>0</v>
      </c>
      <c r="P181" s="178">
        <v>0</v>
      </c>
      <c r="Q181" s="178">
        <f t="shared" si="19"/>
        <v>0</v>
      </c>
      <c r="R181" s="178"/>
      <c r="S181" s="178" t="s">
        <v>225</v>
      </c>
      <c r="T181" s="179" t="s">
        <v>143</v>
      </c>
      <c r="U181" s="157">
        <v>0</v>
      </c>
      <c r="V181" s="157">
        <f t="shared" si="20"/>
        <v>0</v>
      </c>
      <c r="W181" s="157"/>
      <c r="X181" s="157" t="s">
        <v>280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281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2.5" outlineLevel="1" x14ac:dyDescent="0.2">
      <c r="A182" s="173">
        <v>72</v>
      </c>
      <c r="B182" s="174" t="s">
        <v>400</v>
      </c>
      <c r="C182" s="182" t="s">
        <v>401</v>
      </c>
      <c r="D182" s="175" t="s">
        <v>163</v>
      </c>
      <c r="E182" s="176">
        <v>3</v>
      </c>
      <c r="F182" s="177"/>
      <c r="G182" s="178">
        <f t="shared" si="14"/>
        <v>0</v>
      </c>
      <c r="H182" s="177"/>
      <c r="I182" s="178">
        <f t="shared" si="15"/>
        <v>0</v>
      </c>
      <c r="J182" s="177"/>
      <c r="K182" s="178">
        <f t="shared" si="16"/>
        <v>0</v>
      </c>
      <c r="L182" s="178">
        <v>21</v>
      </c>
      <c r="M182" s="178">
        <f t="shared" si="17"/>
        <v>0</v>
      </c>
      <c r="N182" s="178">
        <v>2.2000000000000001E-4</v>
      </c>
      <c r="O182" s="178">
        <f t="shared" si="18"/>
        <v>0</v>
      </c>
      <c r="P182" s="178">
        <v>0</v>
      </c>
      <c r="Q182" s="178">
        <f t="shared" si="19"/>
        <v>0</v>
      </c>
      <c r="R182" s="178" t="s">
        <v>315</v>
      </c>
      <c r="S182" s="178" t="s">
        <v>142</v>
      </c>
      <c r="T182" s="179" t="s">
        <v>142</v>
      </c>
      <c r="U182" s="157">
        <v>0.75900000000000001</v>
      </c>
      <c r="V182" s="157">
        <f t="shared" si="20"/>
        <v>2.2799999999999998</v>
      </c>
      <c r="W182" s="157"/>
      <c r="X182" s="157" t="s">
        <v>165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166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73</v>
      </c>
      <c r="B183" s="174" t="s">
        <v>402</v>
      </c>
      <c r="C183" s="182" t="s">
        <v>403</v>
      </c>
      <c r="D183" s="175" t="s">
        <v>163</v>
      </c>
      <c r="E183" s="176">
        <v>1</v>
      </c>
      <c r="F183" s="177"/>
      <c r="G183" s="178">
        <f t="shared" si="14"/>
        <v>0</v>
      </c>
      <c r="H183" s="177"/>
      <c r="I183" s="178">
        <f t="shared" si="15"/>
        <v>0</v>
      </c>
      <c r="J183" s="177"/>
      <c r="K183" s="178">
        <f t="shared" si="16"/>
        <v>0</v>
      </c>
      <c r="L183" s="178">
        <v>21</v>
      </c>
      <c r="M183" s="178">
        <f t="shared" si="17"/>
        <v>0</v>
      </c>
      <c r="N183" s="178">
        <v>1.34E-2</v>
      </c>
      <c r="O183" s="178">
        <f t="shared" si="18"/>
        <v>0.01</v>
      </c>
      <c r="P183" s="178">
        <v>0</v>
      </c>
      <c r="Q183" s="178">
        <f t="shared" si="19"/>
        <v>0</v>
      </c>
      <c r="R183" s="178"/>
      <c r="S183" s="178" t="s">
        <v>225</v>
      </c>
      <c r="T183" s="179" t="s">
        <v>143</v>
      </c>
      <c r="U183" s="157">
        <v>0</v>
      </c>
      <c r="V183" s="157">
        <f t="shared" si="20"/>
        <v>0</v>
      </c>
      <c r="W183" s="157"/>
      <c r="X183" s="157" t="s">
        <v>280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281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74</v>
      </c>
      <c r="B184" s="174" t="s">
        <v>404</v>
      </c>
      <c r="C184" s="182" t="s">
        <v>405</v>
      </c>
      <c r="D184" s="175" t="s">
        <v>163</v>
      </c>
      <c r="E184" s="176">
        <v>1</v>
      </c>
      <c r="F184" s="177"/>
      <c r="G184" s="178">
        <f t="shared" si="14"/>
        <v>0</v>
      </c>
      <c r="H184" s="177"/>
      <c r="I184" s="178">
        <f t="shared" si="15"/>
        <v>0</v>
      </c>
      <c r="J184" s="177"/>
      <c r="K184" s="178">
        <f t="shared" si="16"/>
        <v>0</v>
      </c>
      <c r="L184" s="178">
        <v>21</v>
      </c>
      <c r="M184" s="178">
        <f t="shared" si="17"/>
        <v>0</v>
      </c>
      <c r="N184" s="178">
        <v>1.2500000000000001E-2</v>
      </c>
      <c r="O184" s="178">
        <f t="shared" si="18"/>
        <v>0.01</v>
      </c>
      <c r="P184" s="178">
        <v>0</v>
      </c>
      <c r="Q184" s="178">
        <f t="shared" si="19"/>
        <v>0</v>
      </c>
      <c r="R184" s="178"/>
      <c r="S184" s="178" t="s">
        <v>225</v>
      </c>
      <c r="T184" s="179" t="s">
        <v>143</v>
      </c>
      <c r="U184" s="157">
        <v>0</v>
      </c>
      <c r="V184" s="157">
        <f t="shared" si="20"/>
        <v>0</v>
      </c>
      <c r="W184" s="157"/>
      <c r="X184" s="157" t="s">
        <v>280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281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75</v>
      </c>
      <c r="B185" s="174" t="s">
        <v>406</v>
      </c>
      <c r="C185" s="182" t="s">
        <v>407</v>
      </c>
      <c r="D185" s="175" t="s">
        <v>163</v>
      </c>
      <c r="E185" s="176">
        <v>1</v>
      </c>
      <c r="F185" s="177"/>
      <c r="G185" s="178">
        <f t="shared" si="14"/>
        <v>0</v>
      </c>
      <c r="H185" s="177"/>
      <c r="I185" s="178">
        <f t="shared" si="15"/>
        <v>0</v>
      </c>
      <c r="J185" s="177"/>
      <c r="K185" s="178">
        <f t="shared" si="16"/>
        <v>0</v>
      </c>
      <c r="L185" s="178">
        <v>21</v>
      </c>
      <c r="M185" s="178">
        <f t="shared" si="17"/>
        <v>0</v>
      </c>
      <c r="N185" s="178">
        <v>1.4999999999999999E-2</v>
      </c>
      <c r="O185" s="178">
        <f t="shared" si="18"/>
        <v>0.02</v>
      </c>
      <c r="P185" s="178">
        <v>0</v>
      </c>
      <c r="Q185" s="178">
        <f t="shared" si="19"/>
        <v>0</v>
      </c>
      <c r="R185" s="178"/>
      <c r="S185" s="178" t="s">
        <v>225</v>
      </c>
      <c r="T185" s="179" t="s">
        <v>143</v>
      </c>
      <c r="U185" s="157">
        <v>0</v>
      </c>
      <c r="V185" s="157">
        <f t="shared" si="20"/>
        <v>0</v>
      </c>
      <c r="W185" s="157"/>
      <c r="X185" s="157" t="s">
        <v>280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281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3">
        <v>76</v>
      </c>
      <c r="B186" s="174" t="s">
        <v>408</v>
      </c>
      <c r="C186" s="182" t="s">
        <v>409</v>
      </c>
      <c r="D186" s="175" t="s">
        <v>163</v>
      </c>
      <c r="E186" s="176">
        <v>3</v>
      </c>
      <c r="F186" s="177"/>
      <c r="G186" s="178">
        <f t="shared" si="14"/>
        <v>0</v>
      </c>
      <c r="H186" s="177"/>
      <c r="I186" s="178">
        <f t="shared" si="15"/>
        <v>0</v>
      </c>
      <c r="J186" s="177"/>
      <c r="K186" s="178">
        <f t="shared" si="16"/>
        <v>0</v>
      </c>
      <c r="L186" s="178">
        <v>21</v>
      </c>
      <c r="M186" s="178">
        <f t="shared" si="17"/>
        <v>0</v>
      </c>
      <c r="N186" s="178">
        <v>1.1E-4</v>
      </c>
      <c r="O186" s="178">
        <f t="shared" si="18"/>
        <v>0</v>
      </c>
      <c r="P186" s="178">
        <v>0</v>
      </c>
      <c r="Q186" s="178">
        <f t="shared" si="19"/>
        <v>0</v>
      </c>
      <c r="R186" s="178" t="s">
        <v>315</v>
      </c>
      <c r="S186" s="178" t="s">
        <v>142</v>
      </c>
      <c r="T186" s="179" t="s">
        <v>142</v>
      </c>
      <c r="U186" s="157">
        <v>1.56</v>
      </c>
      <c r="V186" s="157">
        <f t="shared" si="20"/>
        <v>4.68</v>
      </c>
      <c r="W186" s="157"/>
      <c r="X186" s="157" t="s">
        <v>165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166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3">
        <v>77</v>
      </c>
      <c r="B187" s="174" t="s">
        <v>410</v>
      </c>
      <c r="C187" s="182" t="s">
        <v>411</v>
      </c>
      <c r="D187" s="175" t="s">
        <v>163</v>
      </c>
      <c r="E187" s="176">
        <v>3</v>
      </c>
      <c r="F187" s="177"/>
      <c r="G187" s="178">
        <f t="shared" si="14"/>
        <v>0</v>
      </c>
      <c r="H187" s="177"/>
      <c r="I187" s="178">
        <f t="shared" si="15"/>
        <v>0</v>
      </c>
      <c r="J187" s="177"/>
      <c r="K187" s="178">
        <f t="shared" si="16"/>
        <v>0</v>
      </c>
      <c r="L187" s="178">
        <v>21</v>
      </c>
      <c r="M187" s="178">
        <f t="shared" si="17"/>
        <v>0</v>
      </c>
      <c r="N187" s="178">
        <v>1.5299999999999999E-2</v>
      </c>
      <c r="O187" s="178">
        <f t="shared" si="18"/>
        <v>0.05</v>
      </c>
      <c r="P187" s="178">
        <v>0</v>
      </c>
      <c r="Q187" s="178">
        <f t="shared" si="19"/>
        <v>0</v>
      </c>
      <c r="R187" s="178"/>
      <c r="S187" s="178" t="s">
        <v>225</v>
      </c>
      <c r="T187" s="179" t="s">
        <v>142</v>
      </c>
      <c r="U187" s="157">
        <v>0</v>
      </c>
      <c r="V187" s="157">
        <f t="shared" si="20"/>
        <v>0</v>
      </c>
      <c r="W187" s="157"/>
      <c r="X187" s="157" t="s">
        <v>280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281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78</v>
      </c>
      <c r="B188" s="174" t="s">
        <v>412</v>
      </c>
      <c r="C188" s="182" t="s">
        <v>413</v>
      </c>
      <c r="D188" s="175" t="s">
        <v>163</v>
      </c>
      <c r="E188" s="176">
        <v>3</v>
      </c>
      <c r="F188" s="177"/>
      <c r="G188" s="178">
        <f t="shared" si="14"/>
        <v>0</v>
      </c>
      <c r="H188" s="177"/>
      <c r="I188" s="178">
        <f t="shared" si="15"/>
        <v>0</v>
      </c>
      <c r="J188" s="177"/>
      <c r="K188" s="178">
        <f t="shared" si="16"/>
        <v>0</v>
      </c>
      <c r="L188" s="178">
        <v>21</v>
      </c>
      <c r="M188" s="178">
        <f t="shared" si="17"/>
        <v>0</v>
      </c>
      <c r="N188" s="178">
        <v>2.0000000000000002E-5</v>
      </c>
      <c r="O188" s="178">
        <f t="shared" si="18"/>
        <v>0</v>
      </c>
      <c r="P188" s="178">
        <v>0</v>
      </c>
      <c r="Q188" s="178">
        <f t="shared" si="19"/>
        <v>0</v>
      </c>
      <c r="R188" s="178" t="s">
        <v>315</v>
      </c>
      <c r="S188" s="178" t="s">
        <v>142</v>
      </c>
      <c r="T188" s="179" t="s">
        <v>142</v>
      </c>
      <c r="U188" s="157">
        <v>0.61199999999999999</v>
      </c>
      <c r="V188" s="157">
        <f t="shared" si="20"/>
        <v>1.84</v>
      </c>
      <c r="W188" s="157"/>
      <c r="X188" s="157" t="s">
        <v>165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166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79</v>
      </c>
      <c r="B189" s="174" t="s">
        <v>414</v>
      </c>
      <c r="C189" s="182" t="s">
        <v>415</v>
      </c>
      <c r="D189" s="175" t="s">
        <v>163</v>
      </c>
      <c r="E189" s="176">
        <v>3</v>
      </c>
      <c r="F189" s="177"/>
      <c r="G189" s="178">
        <f t="shared" si="14"/>
        <v>0</v>
      </c>
      <c r="H189" s="177"/>
      <c r="I189" s="178">
        <f t="shared" si="15"/>
        <v>0</v>
      </c>
      <c r="J189" s="177"/>
      <c r="K189" s="178">
        <f t="shared" si="16"/>
        <v>0</v>
      </c>
      <c r="L189" s="178">
        <v>21</v>
      </c>
      <c r="M189" s="178">
        <f t="shared" si="17"/>
        <v>0</v>
      </c>
      <c r="N189" s="178">
        <v>4.4999999999999997E-3</v>
      </c>
      <c r="O189" s="178">
        <f t="shared" si="18"/>
        <v>0.01</v>
      </c>
      <c r="P189" s="178">
        <v>0</v>
      </c>
      <c r="Q189" s="178">
        <f t="shared" si="19"/>
        <v>0</v>
      </c>
      <c r="R189" s="178"/>
      <c r="S189" s="178" t="s">
        <v>225</v>
      </c>
      <c r="T189" s="179" t="s">
        <v>143</v>
      </c>
      <c r="U189" s="157">
        <v>0</v>
      </c>
      <c r="V189" s="157">
        <f t="shared" si="20"/>
        <v>0</v>
      </c>
      <c r="W189" s="157"/>
      <c r="X189" s="157" t="s">
        <v>280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281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3">
        <v>80</v>
      </c>
      <c r="B190" s="174" t="s">
        <v>416</v>
      </c>
      <c r="C190" s="182" t="s">
        <v>417</v>
      </c>
      <c r="D190" s="175" t="s">
        <v>163</v>
      </c>
      <c r="E190" s="176">
        <v>3</v>
      </c>
      <c r="F190" s="177"/>
      <c r="G190" s="178">
        <f t="shared" si="14"/>
        <v>0</v>
      </c>
      <c r="H190" s="177"/>
      <c r="I190" s="178">
        <f t="shared" si="15"/>
        <v>0</v>
      </c>
      <c r="J190" s="177"/>
      <c r="K190" s="178">
        <f t="shared" si="16"/>
        <v>0</v>
      </c>
      <c r="L190" s="178">
        <v>21</v>
      </c>
      <c r="M190" s="178">
        <f t="shared" si="17"/>
        <v>0</v>
      </c>
      <c r="N190" s="178">
        <v>3.3E-3</v>
      </c>
      <c r="O190" s="178">
        <f t="shared" si="18"/>
        <v>0.01</v>
      </c>
      <c r="P190" s="178">
        <v>0</v>
      </c>
      <c r="Q190" s="178">
        <f t="shared" si="19"/>
        <v>0</v>
      </c>
      <c r="R190" s="178" t="s">
        <v>279</v>
      </c>
      <c r="S190" s="178" t="s">
        <v>142</v>
      </c>
      <c r="T190" s="179" t="s">
        <v>142</v>
      </c>
      <c r="U190" s="157">
        <v>0</v>
      </c>
      <c r="V190" s="157">
        <f t="shared" si="20"/>
        <v>0</v>
      </c>
      <c r="W190" s="157"/>
      <c r="X190" s="157" t="s">
        <v>280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281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81</v>
      </c>
      <c r="B191" s="174" t="s">
        <v>418</v>
      </c>
      <c r="C191" s="182" t="s">
        <v>419</v>
      </c>
      <c r="D191" s="175" t="s">
        <v>163</v>
      </c>
      <c r="E191" s="176">
        <v>1</v>
      </c>
      <c r="F191" s="177"/>
      <c r="G191" s="178">
        <f t="shared" si="14"/>
        <v>0</v>
      </c>
      <c r="H191" s="177"/>
      <c r="I191" s="178">
        <f t="shared" si="15"/>
        <v>0</v>
      </c>
      <c r="J191" s="177"/>
      <c r="K191" s="178">
        <f t="shared" si="16"/>
        <v>0</v>
      </c>
      <c r="L191" s="178">
        <v>21</v>
      </c>
      <c r="M191" s="178">
        <f t="shared" si="17"/>
        <v>0</v>
      </c>
      <c r="N191" s="178">
        <v>2.7699999999999999E-3</v>
      </c>
      <c r="O191" s="178">
        <f t="shared" si="18"/>
        <v>0</v>
      </c>
      <c r="P191" s="178">
        <v>0</v>
      </c>
      <c r="Q191" s="178">
        <f t="shared" si="19"/>
        <v>0</v>
      </c>
      <c r="R191" s="178" t="s">
        <v>315</v>
      </c>
      <c r="S191" s="178" t="s">
        <v>142</v>
      </c>
      <c r="T191" s="179" t="s">
        <v>142</v>
      </c>
      <c r="U191" s="157">
        <v>1.663</v>
      </c>
      <c r="V191" s="157">
        <f t="shared" si="20"/>
        <v>1.66</v>
      </c>
      <c r="W191" s="157"/>
      <c r="X191" s="157" t="s">
        <v>165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166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82</v>
      </c>
      <c r="B192" s="174" t="s">
        <v>420</v>
      </c>
      <c r="C192" s="182" t="s">
        <v>421</v>
      </c>
      <c r="D192" s="175" t="s">
        <v>163</v>
      </c>
      <c r="E192" s="176">
        <v>1</v>
      </c>
      <c r="F192" s="177"/>
      <c r="G192" s="178">
        <f t="shared" si="14"/>
        <v>0</v>
      </c>
      <c r="H192" s="177"/>
      <c r="I192" s="178">
        <f t="shared" si="15"/>
        <v>0</v>
      </c>
      <c r="J192" s="177"/>
      <c r="K192" s="178">
        <f t="shared" si="16"/>
        <v>0</v>
      </c>
      <c r="L192" s="178">
        <v>21</v>
      </c>
      <c r="M192" s="178">
        <f t="shared" si="17"/>
        <v>0</v>
      </c>
      <c r="N192" s="178">
        <v>3.6999999999999998E-2</v>
      </c>
      <c r="O192" s="178">
        <f t="shared" si="18"/>
        <v>0.04</v>
      </c>
      <c r="P192" s="178">
        <v>0</v>
      </c>
      <c r="Q192" s="178">
        <f t="shared" si="19"/>
        <v>0</v>
      </c>
      <c r="R192" s="178"/>
      <c r="S192" s="178" t="s">
        <v>225</v>
      </c>
      <c r="T192" s="179" t="s">
        <v>143</v>
      </c>
      <c r="U192" s="157">
        <v>0</v>
      </c>
      <c r="V192" s="157">
        <f t="shared" si="20"/>
        <v>0</v>
      </c>
      <c r="W192" s="157"/>
      <c r="X192" s="157" t="s">
        <v>280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281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3">
        <v>83</v>
      </c>
      <c r="B193" s="174" t="s">
        <v>422</v>
      </c>
      <c r="C193" s="182" t="s">
        <v>423</v>
      </c>
      <c r="D193" s="175" t="s">
        <v>163</v>
      </c>
      <c r="E193" s="176">
        <v>1</v>
      </c>
      <c r="F193" s="177"/>
      <c r="G193" s="178">
        <f t="shared" si="14"/>
        <v>0</v>
      </c>
      <c r="H193" s="177"/>
      <c r="I193" s="178">
        <f t="shared" si="15"/>
        <v>0</v>
      </c>
      <c r="J193" s="177"/>
      <c r="K193" s="178">
        <f t="shared" si="16"/>
        <v>0</v>
      </c>
      <c r="L193" s="178">
        <v>21</v>
      </c>
      <c r="M193" s="178">
        <f t="shared" si="17"/>
        <v>0</v>
      </c>
      <c r="N193" s="178">
        <v>1.1E-4</v>
      </c>
      <c r="O193" s="178">
        <f t="shared" si="18"/>
        <v>0</v>
      </c>
      <c r="P193" s="178">
        <v>0</v>
      </c>
      <c r="Q193" s="178">
        <f t="shared" si="19"/>
        <v>0</v>
      </c>
      <c r="R193" s="178" t="s">
        <v>315</v>
      </c>
      <c r="S193" s="178" t="s">
        <v>142</v>
      </c>
      <c r="T193" s="179" t="s">
        <v>142</v>
      </c>
      <c r="U193" s="157">
        <v>0.70799999999999996</v>
      </c>
      <c r="V193" s="157">
        <f t="shared" si="20"/>
        <v>0.71</v>
      </c>
      <c r="W193" s="157"/>
      <c r="X193" s="157" t="s">
        <v>165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166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84</v>
      </c>
      <c r="B194" s="174" t="s">
        <v>424</v>
      </c>
      <c r="C194" s="182" t="s">
        <v>425</v>
      </c>
      <c r="D194" s="175" t="s">
        <v>163</v>
      </c>
      <c r="E194" s="176">
        <v>1</v>
      </c>
      <c r="F194" s="177"/>
      <c r="G194" s="178">
        <f t="shared" si="14"/>
        <v>0</v>
      </c>
      <c r="H194" s="177"/>
      <c r="I194" s="178">
        <f t="shared" si="15"/>
        <v>0</v>
      </c>
      <c r="J194" s="177"/>
      <c r="K194" s="178">
        <f t="shared" si="16"/>
        <v>0</v>
      </c>
      <c r="L194" s="178">
        <v>21</v>
      </c>
      <c r="M194" s="178">
        <f t="shared" si="17"/>
        <v>0</v>
      </c>
      <c r="N194" s="178">
        <v>3.73E-2</v>
      </c>
      <c r="O194" s="178">
        <f t="shared" si="18"/>
        <v>0.04</v>
      </c>
      <c r="P194" s="178">
        <v>0</v>
      </c>
      <c r="Q194" s="178">
        <f t="shared" si="19"/>
        <v>0</v>
      </c>
      <c r="R194" s="178"/>
      <c r="S194" s="178" t="s">
        <v>225</v>
      </c>
      <c r="T194" s="179" t="s">
        <v>143</v>
      </c>
      <c r="U194" s="157">
        <v>0</v>
      </c>
      <c r="V194" s="157">
        <f t="shared" si="20"/>
        <v>0</v>
      </c>
      <c r="W194" s="157"/>
      <c r="X194" s="157" t="s">
        <v>280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281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6">
        <v>85</v>
      </c>
      <c r="B195" s="167" t="s">
        <v>426</v>
      </c>
      <c r="C195" s="183" t="s">
        <v>427</v>
      </c>
      <c r="D195" s="168" t="s">
        <v>183</v>
      </c>
      <c r="E195" s="169">
        <v>633.1</v>
      </c>
      <c r="F195" s="170"/>
      <c r="G195" s="171">
        <f t="shared" si="14"/>
        <v>0</v>
      </c>
      <c r="H195" s="170"/>
      <c r="I195" s="171">
        <f t="shared" si="15"/>
        <v>0</v>
      </c>
      <c r="J195" s="170"/>
      <c r="K195" s="171">
        <f t="shared" si="16"/>
        <v>0</v>
      </c>
      <c r="L195" s="171">
        <v>21</v>
      </c>
      <c r="M195" s="171">
        <f t="shared" si="17"/>
        <v>0</v>
      </c>
      <c r="N195" s="171">
        <v>0</v>
      </c>
      <c r="O195" s="171">
        <f t="shared" si="18"/>
        <v>0</v>
      </c>
      <c r="P195" s="171">
        <v>0</v>
      </c>
      <c r="Q195" s="171">
        <f t="shared" si="19"/>
        <v>0</v>
      </c>
      <c r="R195" s="171" t="s">
        <v>315</v>
      </c>
      <c r="S195" s="171" t="s">
        <v>142</v>
      </c>
      <c r="T195" s="172" t="s">
        <v>142</v>
      </c>
      <c r="U195" s="157">
        <v>4.3999999999999997E-2</v>
      </c>
      <c r="V195" s="157">
        <f t="shared" si="20"/>
        <v>27.86</v>
      </c>
      <c r="W195" s="157"/>
      <c r="X195" s="157" t="s">
        <v>165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166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59" t="s">
        <v>428</v>
      </c>
      <c r="D196" s="260"/>
      <c r="E196" s="260"/>
      <c r="F196" s="260"/>
      <c r="G196" s="260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168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91" t="str">
        <f>C196</f>
        <v>přísun, montáže, demontáže a odsunu zkoušecího čerpadla, napuštění tlakovou vodou a dodání vody pro tlakovou zkoušku,</v>
      </c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6">
        <v>86</v>
      </c>
      <c r="B197" s="167" t="s">
        <v>429</v>
      </c>
      <c r="C197" s="183" t="s">
        <v>430</v>
      </c>
      <c r="D197" s="168" t="s">
        <v>183</v>
      </c>
      <c r="E197" s="169">
        <v>633.1</v>
      </c>
      <c r="F197" s="170"/>
      <c r="G197" s="171">
        <f>ROUND(E197*F197,2)</f>
        <v>0</v>
      </c>
      <c r="H197" s="170"/>
      <c r="I197" s="171">
        <f>ROUND(E197*H197,2)</f>
        <v>0</v>
      </c>
      <c r="J197" s="170"/>
      <c r="K197" s="171">
        <f>ROUND(E197*J197,2)</f>
        <v>0</v>
      </c>
      <c r="L197" s="171">
        <v>21</v>
      </c>
      <c r="M197" s="171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1" t="s">
        <v>315</v>
      </c>
      <c r="S197" s="171" t="s">
        <v>142</v>
      </c>
      <c r="T197" s="172" t="s">
        <v>142</v>
      </c>
      <c r="U197" s="157">
        <v>0.21</v>
      </c>
      <c r="V197" s="157">
        <f>ROUND(E197*U197,2)</f>
        <v>132.94999999999999</v>
      </c>
      <c r="W197" s="157"/>
      <c r="X197" s="157" t="s">
        <v>165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166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59" t="s">
        <v>431</v>
      </c>
      <c r="D198" s="260"/>
      <c r="E198" s="260"/>
      <c r="F198" s="260"/>
      <c r="G198" s="260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168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91" t="str">
        <f>C198</f>
        <v>napuštění a vypuštění vody, dodání vody a desinfekčního prostředku, náklady na bakteriologický rozbor vody,</v>
      </c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6">
        <v>87</v>
      </c>
      <c r="B199" s="167" t="s">
        <v>432</v>
      </c>
      <c r="C199" s="183" t="s">
        <v>433</v>
      </c>
      <c r="D199" s="168" t="s">
        <v>163</v>
      </c>
      <c r="E199" s="169">
        <v>4</v>
      </c>
      <c r="F199" s="170"/>
      <c r="G199" s="171">
        <f>ROUND(E199*F199,2)</f>
        <v>0</v>
      </c>
      <c r="H199" s="170"/>
      <c r="I199" s="171">
        <f>ROUND(E199*H199,2)</f>
        <v>0</v>
      </c>
      <c r="J199" s="170"/>
      <c r="K199" s="171">
        <f>ROUND(E199*J199,2)</f>
        <v>0</v>
      </c>
      <c r="L199" s="171">
        <v>21</v>
      </c>
      <c r="M199" s="171">
        <f>G199*(1+L199/100)</f>
        <v>0</v>
      </c>
      <c r="N199" s="171">
        <v>0.12303</v>
      </c>
      <c r="O199" s="171">
        <f>ROUND(E199*N199,2)</f>
        <v>0.49</v>
      </c>
      <c r="P199" s="171">
        <v>0</v>
      </c>
      <c r="Q199" s="171">
        <f>ROUND(E199*P199,2)</f>
        <v>0</v>
      </c>
      <c r="R199" s="171" t="s">
        <v>315</v>
      </c>
      <c r="S199" s="171" t="s">
        <v>142</v>
      </c>
      <c r="T199" s="172" t="s">
        <v>142</v>
      </c>
      <c r="U199" s="157">
        <v>0.86299999999999999</v>
      </c>
      <c r="V199" s="157">
        <f>ROUND(E199*U199,2)</f>
        <v>3.45</v>
      </c>
      <c r="W199" s="157"/>
      <c r="X199" s="157" t="s">
        <v>165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166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59" t="s">
        <v>434</v>
      </c>
      <c r="D200" s="260"/>
      <c r="E200" s="260"/>
      <c r="F200" s="260"/>
      <c r="G200" s="260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168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88</v>
      </c>
      <c r="B201" s="174" t="s">
        <v>435</v>
      </c>
      <c r="C201" s="182" t="s">
        <v>436</v>
      </c>
      <c r="D201" s="175" t="s">
        <v>163</v>
      </c>
      <c r="E201" s="176">
        <v>1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8">
        <v>6.4999999999999997E-3</v>
      </c>
      <c r="O201" s="178">
        <f>ROUND(E201*N201,2)</f>
        <v>0.01</v>
      </c>
      <c r="P201" s="178">
        <v>0</v>
      </c>
      <c r="Q201" s="178">
        <f>ROUND(E201*P201,2)</f>
        <v>0</v>
      </c>
      <c r="R201" s="178"/>
      <c r="S201" s="178" t="s">
        <v>225</v>
      </c>
      <c r="T201" s="179" t="s">
        <v>143</v>
      </c>
      <c r="U201" s="157">
        <v>0</v>
      </c>
      <c r="V201" s="157">
        <f>ROUND(E201*U201,2)</f>
        <v>0</v>
      </c>
      <c r="W201" s="157"/>
      <c r="X201" s="157" t="s">
        <v>280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281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89</v>
      </c>
      <c r="B202" s="174" t="s">
        <v>437</v>
      </c>
      <c r="C202" s="182" t="s">
        <v>438</v>
      </c>
      <c r="D202" s="175" t="s">
        <v>163</v>
      </c>
      <c r="E202" s="176">
        <v>3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8">
        <v>6.4999999999999997E-3</v>
      </c>
      <c r="O202" s="178">
        <f>ROUND(E202*N202,2)</f>
        <v>0.02</v>
      </c>
      <c r="P202" s="178">
        <v>0</v>
      </c>
      <c r="Q202" s="178">
        <f>ROUND(E202*P202,2)</f>
        <v>0</v>
      </c>
      <c r="R202" s="178"/>
      <c r="S202" s="178" t="s">
        <v>225</v>
      </c>
      <c r="T202" s="179" t="s">
        <v>143</v>
      </c>
      <c r="U202" s="157">
        <v>0</v>
      </c>
      <c r="V202" s="157">
        <f>ROUND(E202*U202,2)</f>
        <v>0</v>
      </c>
      <c r="W202" s="157"/>
      <c r="X202" s="157" t="s">
        <v>280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281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6">
        <v>90</v>
      </c>
      <c r="B203" s="167" t="s">
        <v>439</v>
      </c>
      <c r="C203" s="183" t="s">
        <v>440</v>
      </c>
      <c r="D203" s="168" t="s">
        <v>163</v>
      </c>
      <c r="E203" s="169">
        <v>4</v>
      </c>
      <c r="F203" s="170"/>
      <c r="G203" s="171">
        <f>ROUND(E203*F203,2)</f>
        <v>0</v>
      </c>
      <c r="H203" s="170"/>
      <c r="I203" s="171">
        <f>ROUND(E203*H203,2)</f>
        <v>0</v>
      </c>
      <c r="J203" s="170"/>
      <c r="K203" s="171">
        <f>ROUND(E203*J203,2)</f>
        <v>0</v>
      </c>
      <c r="L203" s="171">
        <v>21</v>
      </c>
      <c r="M203" s="171">
        <f>G203*(1+L203/100)</f>
        <v>0</v>
      </c>
      <c r="N203" s="171">
        <v>0.32906000000000002</v>
      </c>
      <c r="O203" s="171">
        <f>ROUND(E203*N203,2)</f>
        <v>1.32</v>
      </c>
      <c r="P203" s="171">
        <v>0</v>
      </c>
      <c r="Q203" s="171">
        <f>ROUND(E203*P203,2)</f>
        <v>0</v>
      </c>
      <c r="R203" s="171" t="s">
        <v>315</v>
      </c>
      <c r="S203" s="171" t="s">
        <v>142</v>
      </c>
      <c r="T203" s="172" t="s">
        <v>142</v>
      </c>
      <c r="U203" s="157">
        <v>1.1819999999999999</v>
      </c>
      <c r="V203" s="157">
        <f>ROUND(E203*U203,2)</f>
        <v>4.7300000000000004</v>
      </c>
      <c r="W203" s="157"/>
      <c r="X203" s="157" t="s">
        <v>165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166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59" t="s">
        <v>434</v>
      </c>
      <c r="D204" s="260"/>
      <c r="E204" s="260"/>
      <c r="F204" s="260"/>
      <c r="G204" s="260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168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33.75" outlineLevel="1" x14ac:dyDescent="0.2">
      <c r="A205" s="173">
        <v>91</v>
      </c>
      <c r="B205" s="174" t="s">
        <v>441</v>
      </c>
      <c r="C205" s="182" t="s">
        <v>442</v>
      </c>
      <c r="D205" s="175" t="s">
        <v>163</v>
      </c>
      <c r="E205" s="176">
        <v>3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8">
        <v>1.4E-2</v>
      </c>
      <c r="O205" s="178">
        <f>ROUND(E205*N205,2)</f>
        <v>0.04</v>
      </c>
      <c r="P205" s="178">
        <v>0</v>
      </c>
      <c r="Q205" s="178">
        <f>ROUND(E205*P205,2)</f>
        <v>0</v>
      </c>
      <c r="R205" s="178" t="s">
        <v>279</v>
      </c>
      <c r="S205" s="178" t="s">
        <v>142</v>
      </c>
      <c r="T205" s="179" t="s">
        <v>143</v>
      </c>
      <c r="U205" s="157">
        <v>0</v>
      </c>
      <c r="V205" s="157">
        <f>ROUND(E205*U205,2)</f>
        <v>0</v>
      </c>
      <c r="W205" s="157"/>
      <c r="X205" s="157" t="s">
        <v>280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281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2.5" outlineLevel="1" x14ac:dyDescent="0.2">
      <c r="A206" s="173">
        <v>92</v>
      </c>
      <c r="B206" s="174" t="s">
        <v>443</v>
      </c>
      <c r="C206" s="182" t="s">
        <v>444</v>
      </c>
      <c r="D206" s="175" t="s">
        <v>163</v>
      </c>
      <c r="E206" s="176">
        <v>1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8">
        <v>3.2000000000000001E-2</v>
      </c>
      <c r="O206" s="178">
        <f>ROUND(E206*N206,2)</f>
        <v>0.03</v>
      </c>
      <c r="P206" s="178">
        <v>0</v>
      </c>
      <c r="Q206" s="178">
        <f>ROUND(E206*P206,2)</f>
        <v>0</v>
      </c>
      <c r="R206" s="178" t="s">
        <v>279</v>
      </c>
      <c r="S206" s="178" t="s">
        <v>142</v>
      </c>
      <c r="T206" s="179" t="s">
        <v>142</v>
      </c>
      <c r="U206" s="157">
        <v>0</v>
      </c>
      <c r="V206" s="157">
        <f>ROUND(E206*U206,2)</f>
        <v>0</v>
      </c>
      <c r="W206" s="157"/>
      <c r="X206" s="157" t="s">
        <v>280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281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3">
        <v>93</v>
      </c>
      <c r="B207" s="174" t="s">
        <v>445</v>
      </c>
      <c r="C207" s="182" t="s">
        <v>446</v>
      </c>
      <c r="D207" s="175" t="s">
        <v>163</v>
      </c>
      <c r="E207" s="176">
        <v>6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21</v>
      </c>
      <c r="M207" s="178">
        <f>G207*(1+L207/100)</f>
        <v>0</v>
      </c>
      <c r="N207" s="178">
        <v>2.4000000000000001E-4</v>
      </c>
      <c r="O207" s="178">
        <f>ROUND(E207*N207,2)</f>
        <v>0</v>
      </c>
      <c r="P207" s="178">
        <v>0</v>
      </c>
      <c r="Q207" s="178">
        <f>ROUND(E207*P207,2)</f>
        <v>0</v>
      </c>
      <c r="R207" s="178" t="s">
        <v>315</v>
      </c>
      <c r="S207" s="178" t="s">
        <v>142</v>
      </c>
      <c r="T207" s="179" t="s">
        <v>142</v>
      </c>
      <c r="U207" s="157">
        <v>0.40300000000000002</v>
      </c>
      <c r="V207" s="157">
        <f>ROUND(E207*U207,2)</f>
        <v>2.42</v>
      </c>
      <c r="W207" s="157"/>
      <c r="X207" s="157" t="s">
        <v>165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166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3">
        <v>94</v>
      </c>
      <c r="B208" s="174" t="s">
        <v>447</v>
      </c>
      <c r="C208" s="182" t="s">
        <v>448</v>
      </c>
      <c r="D208" s="175" t="s">
        <v>163</v>
      </c>
      <c r="E208" s="176">
        <v>6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8">
        <v>1E-4</v>
      </c>
      <c r="O208" s="178">
        <f>ROUND(E208*N208,2)</f>
        <v>0</v>
      </c>
      <c r="P208" s="178">
        <v>0</v>
      </c>
      <c r="Q208" s="178">
        <f>ROUND(E208*P208,2)</f>
        <v>0</v>
      </c>
      <c r="R208" s="178"/>
      <c r="S208" s="178" t="s">
        <v>225</v>
      </c>
      <c r="T208" s="179" t="s">
        <v>143</v>
      </c>
      <c r="U208" s="157">
        <v>0</v>
      </c>
      <c r="V208" s="157">
        <f>ROUND(E208*U208,2)</f>
        <v>0</v>
      </c>
      <c r="W208" s="157"/>
      <c r="X208" s="157" t="s">
        <v>280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281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6">
        <v>95</v>
      </c>
      <c r="B209" s="167" t="s">
        <v>449</v>
      </c>
      <c r="C209" s="183" t="s">
        <v>450</v>
      </c>
      <c r="D209" s="168" t="s">
        <v>183</v>
      </c>
      <c r="E209" s="169">
        <v>633.1</v>
      </c>
      <c r="F209" s="170"/>
      <c r="G209" s="171">
        <f>ROUND(E209*F209,2)</f>
        <v>0</v>
      </c>
      <c r="H209" s="170"/>
      <c r="I209" s="171">
        <f>ROUND(E209*H209,2)</f>
        <v>0</v>
      </c>
      <c r="J209" s="170"/>
      <c r="K209" s="171">
        <f>ROUND(E209*J209,2)</f>
        <v>0</v>
      </c>
      <c r="L209" s="171">
        <v>21</v>
      </c>
      <c r="M209" s="171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1" t="s">
        <v>315</v>
      </c>
      <c r="S209" s="171" t="s">
        <v>142</v>
      </c>
      <c r="T209" s="172" t="s">
        <v>142</v>
      </c>
      <c r="U209" s="157">
        <v>2.5999999999999999E-2</v>
      </c>
      <c r="V209" s="157">
        <f>ROUND(E209*U209,2)</f>
        <v>16.46</v>
      </c>
      <c r="W209" s="157"/>
      <c r="X209" s="157" t="s">
        <v>165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166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92" t="s">
        <v>451</v>
      </c>
      <c r="D210" s="187"/>
      <c r="E210" s="188">
        <v>633.1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177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3">
        <v>96</v>
      </c>
      <c r="B211" s="174" t="s">
        <v>452</v>
      </c>
      <c r="C211" s="182" t="s">
        <v>453</v>
      </c>
      <c r="D211" s="175" t="s">
        <v>183</v>
      </c>
      <c r="E211" s="176">
        <v>633.1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8">
        <v>5.0000000000000002E-5</v>
      </c>
      <c r="O211" s="178">
        <f>ROUND(E211*N211,2)</f>
        <v>0.03</v>
      </c>
      <c r="P211" s="178">
        <v>0</v>
      </c>
      <c r="Q211" s="178">
        <f>ROUND(E211*P211,2)</f>
        <v>0</v>
      </c>
      <c r="R211" s="178" t="s">
        <v>315</v>
      </c>
      <c r="S211" s="178" t="s">
        <v>142</v>
      </c>
      <c r="T211" s="179" t="s">
        <v>142</v>
      </c>
      <c r="U211" s="157">
        <v>3.4000000000000002E-2</v>
      </c>
      <c r="V211" s="157">
        <f>ROUND(E211*U211,2)</f>
        <v>21.53</v>
      </c>
      <c r="W211" s="157"/>
      <c r="X211" s="157" t="s">
        <v>165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166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0" t="s">
        <v>137</v>
      </c>
      <c r="B212" s="161" t="s">
        <v>90</v>
      </c>
      <c r="C212" s="181" t="s">
        <v>91</v>
      </c>
      <c r="D212" s="162"/>
      <c r="E212" s="163"/>
      <c r="F212" s="164"/>
      <c r="G212" s="164">
        <f>SUMIF(AG213:AG215,"&lt;&gt;NOR",G213:G215)</f>
        <v>0</v>
      </c>
      <c r="H212" s="164"/>
      <c r="I212" s="164">
        <f>SUM(I213:I215)</f>
        <v>0</v>
      </c>
      <c r="J212" s="164"/>
      <c r="K212" s="164">
        <f>SUM(K213:K215)</f>
        <v>0</v>
      </c>
      <c r="L212" s="164"/>
      <c r="M212" s="164">
        <f>SUM(M213:M215)</f>
        <v>0</v>
      </c>
      <c r="N212" s="164"/>
      <c r="O212" s="164">
        <f>SUM(O213:O215)</f>
        <v>0</v>
      </c>
      <c r="P212" s="164"/>
      <c r="Q212" s="164">
        <f>SUM(Q213:Q215)</f>
        <v>0</v>
      </c>
      <c r="R212" s="164"/>
      <c r="S212" s="164"/>
      <c r="T212" s="165"/>
      <c r="U212" s="159"/>
      <c r="V212" s="159">
        <f>SUM(V213:V215)</f>
        <v>6.71</v>
      </c>
      <c r="W212" s="159"/>
      <c r="X212" s="159"/>
      <c r="AG212" t="s">
        <v>138</v>
      </c>
    </row>
    <row r="213" spans="1:60" outlineLevel="1" x14ac:dyDescent="0.2">
      <c r="A213" s="166">
        <v>97</v>
      </c>
      <c r="B213" s="167" t="s">
        <v>454</v>
      </c>
      <c r="C213" s="183" t="s">
        <v>455</v>
      </c>
      <c r="D213" s="168" t="s">
        <v>183</v>
      </c>
      <c r="E213" s="169">
        <v>122</v>
      </c>
      <c r="F213" s="170"/>
      <c r="G213" s="171">
        <f>ROUND(E213*F213,2)</f>
        <v>0</v>
      </c>
      <c r="H213" s="170"/>
      <c r="I213" s="171">
        <f>ROUND(E213*H213,2)</f>
        <v>0</v>
      </c>
      <c r="J213" s="170"/>
      <c r="K213" s="171">
        <f>ROUND(E213*J213,2)</f>
        <v>0</v>
      </c>
      <c r="L213" s="171">
        <v>21</v>
      </c>
      <c r="M213" s="171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1" t="s">
        <v>175</v>
      </c>
      <c r="S213" s="171" t="s">
        <v>142</v>
      </c>
      <c r="T213" s="172" t="s">
        <v>142</v>
      </c>
      <c r="U213" s="157">
        <v>5.5E-2</v>
      </c>
      <c r="V213" s="157">
        <f>ROUND(E213*U213,2)</f>
        <v>6.71</v>
      </c>
      <c r="W213" s="157"/>
      <c r="X213" s="157" t="s">
        <v>165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166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59" t="s">
        <v>456</v>
      </c>
      <c r="D214" s="260"/>
      <c r="E214" s="260"/>
      <c r="F214" s="260"/>
      <c r="G214" s="260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168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92" t="s">
        <v>457</v>
      </c>
      <c r="D215" s="187"/>
      <c r="E215" s="188">
        <v>122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177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160" t="s">
        <v>137</v>
      </c>
      <c r="B216" s="161" t="s">
        <v>94</v>
      </c>
      <c r="C216" s="181" t="s">
        <v>95</v>
      </c>
      <c r="D216" s="162"/>
      <c r="E216" s="163"/>
      <c r="F216" s="164"/>
      <c r="G216" s="164">
        <f>SUMIF(AG217:AG220,"&lt;&gt;NOR",G217:G220)</f>
        <v>0</v>
      </c>
      <c r="H216" s="164"/>
      <c r="I216" s="164">
        <f>SUM(I217:I220)</f>
        <v>0</v>
      </c>
      <c r="J216" s="164"/>
      <c r="K216" s="164">
        <f>SUM(K217:K220)</f>
        <v>0</v>
      </c>
      <c r="L216" s="164"/>
      <c r="M216" s="164">
        <f>SUM(M217:M220)</f>
        <v>0</v>
      </c>
      <c r="N216" s="164"/>
      <c r="O216" s="164">
        <f>SUM(O217:O220)</f>
        <v>0</v>
      </c>
      <c r="P216" s="164"/>
      <c r="Q216" s="164">
        <f>SUM(Q217:Q220)</f>
        <v>0</v>
      </c>
      <c r="R216" s="164"/>
      <c r="S216" s="164"/>
      <c r="T216" s="165"/>
      <c r="U216" s="159"/>
      <c r="V216" s="159">
        <f>SUM(V217:V220)</f>
        <v>544.82999999999993</v>
      </c>
      <c r="W216" s="159"/>
      <c r="X216" s="159"/>
      <c r="AG216" t="s">
        <v>138</v>
      </c>
    </row>
    <row r="217" spans="1:60" ht="22.5" outlineLevel="1" x14ac:dyDescent="0.2">
      <c r="A217" s="166">
        <v>98</v>
      </c>
      <c r="B217" s="167" t="s">
        <v>458</v>
      </c>
      <c r="C217" s="183" t="s">
        <v>459</v>
      </c>
      <c r="D217" s="168" t="s">
        <v>252</v>
      </c>
      <c r="E217" s="169">
        <v>553.18011000000001</v>
      </c>
      <c r="F217" s="170"/>
      <c r="G217" s="171">
        <f>ROUND(E217*F217,2)</f>
        <v>0</v>
      </c>
      <c r="H217" s="170"/>
      <c r="I217" s="171">
        <f>ROUND(E217*H217,2)</f>
        <v>0</v>
      </c>
      <c r="J217" s="170"/>
      <c r="K217" s="171">
        <f>ROUND(E217*J217,2)</f>
        <v>0</v>
      </c>
      <c r="L217" s="171">
        <v>21</v>
      </c>
      <c r="M217" s="171">
        <f>G217*(1+L217/100)</f>
        <v>0</v>
      </c>
      <c r="N217" s="171">
        <v>0</v>
      </c>
      <c r="O217" s="171">
        <f>ROUND(E217*N217,2)</f>
        <v>0</v>
      </c>
      <c r="P217" s="171">
        <v>0</v>
      </c>
      <c r="Q217" s="171">
        <f>ROUND(E217*P217,2)</f>
        <v>0</v>
      </c>
      <c r="R217" s="171" t="s">
        <v>315</v>
      </c>
      <c r="S217" s="171" t="s">
        <v>142</v>
      </c>
      <c r="T217" s="172" t="s">
        <v>142</v>
      </c>
      <c r="U217" s="157">
        <v>0.21149999999999999</v>
      </c>
      <c r="V217" s="157">
        <f>ROUND(E217*U217,2)</f>
        <v>117</v>
      </c>
      <c r="W217" s="157"/>
      <c r="X217" s="157" t="s">
        <v>460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461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9" t="s">
        <v>462</v>
      </c>
      <c r="D218" s="260"/>
      <c r="E218" s="260"/>
      <c r="F218" s="260"/>
      <c r="G218" s="260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168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33.75" outlineLevel="1" x14ac:dyDescent="0.2">
      <c r="A219" s="166">
        <v>99</v>
      </c>
      <c r="B219" s="167" t="s">
        <v>463</v>
      </c>
      <c r="C219" s="183" t="s">
        <v>464</v>
      </c>
      <c r="D219" s="168" t="s">
        <v>252</v>
      </c>
      <c r="E219" s="169">
        <v>553.18011000000001</v>
      </c>
      <c r="F219" s="170"/>
      <c r="G219" s="171">
        <f>ROUND(E219*F219,2)</f>
        <v>0</v>
      </c>
      <c r="H219" s="170"/>
      <c r="I219" s="171">
        <f>ROUND(E219*H219,2)</f>
        <v>0</v>
      </c>
      <c r="J219" s="170"/>
      <c r="K219" s="171">
        <f>ROUND(E219*J219,2)</f>
        <v>0</v>
      </c>
      <c r="L219" s="171">
        <v>21</v>
      </c>
      <c r="M219" s="171">
        <f>G219*(1+L219/100)</f>
        <v>0</v>
      </c>
      <c r="N219" s="171">
        <v>0</v>
      </c>
      <c r="O219" s="171">
        <f>ROUND(E219*N219,2)</f>
        <v>0</v>
      </c>
      <c r="P219" s="171">
        <v>0</v>
      </c>
      <c r="Q219" s="171">
        <f>ROUND(E219*P219,2)</f>
        <v>0</v>
      </c>
      <c r="R219" s="171" t="s">
        <v>315</v>
      </c>
      <c r="S219" s="171" t="s">
        <v>142</v>
      </c>
      <c r="T219" s="172" t="s">
        <v>142</v>
      </c>
      <c r="U219" s="157">
        <v>0.77339999999999998</v>
      </c>
      <c r="V219" s="157">
        <f>ROUND(E219*U219,2)</f>
        <v>427.83</v>
      </c>
      <c r="W219" s="157"/>
      <c r="X219" s="157" t="s">
        <v>460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461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59" t="s">
        <v>462</v>
      </c>
      <c r="D220" s="260"/>
      <c r="E220" s="260"/>
      <c r="F220" s="260"/>
      <c r="G220" s="260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168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">
      <c r="A221" s="160" t="s">
        <v>137</v>
      </c>
      <c r="B221" s="161" t="s">
        <v>102</v>
      </c>
      <c r="C221" s="181" t="s">
        <v>103</v>
      </c>
      <c r="D221" s="162"/>
      <c r="E221" s="163"/>
      <c r="F221" s="164"/>
      <c r="G221" s="164">
        <f>SUMIF(AG222:AG223,"&lt;&gt;NOR",G222:G223)</f>
        <v>0</v>
      </c>
      <c r="H221" s="164"/>
      <c r="I221" s="164">
        <f>SUM(I222:I223)</f>
        <v>0</v>
      </c>
      <c r="J221" s="164"/>
      <c r="K221" s="164">
        <f>SUM(K222:K223)</f>
        <v>0</v>
      </c>
      <c r="L221" s="164"/>
      <c r="M221" s="164">
        <f>SUM(M222:M223)</f>
        <v>0</v>
      </c>
      <c r="N221" s="164"/>
      <c r="O221" s="164">
        <f>SUM(O222:O223)</f>
        <v>0.02</v>
      </c>
      <c r="P221" s="164"/>
      <c r="Q221" s="164">
        <f>SUM(Q222:Q223)</f>
        <v>0</v>
      </c>
      <c r="R221" s="164"/>
      <c r="S221" s="164"/>
      <c r="T221" s="165"/>
      <c r="U221" s="159"/>
      <c r="V221" s="159">
        <f>SUM(V222:V223)</f>
        <v>0.45</v>
      </c>
      <c r="W221" s="159"/>
      <c r="X221" s="159"/>
      <c r="AG221" t="s">
        <v>138</v>
      </c>
    </row>
    <row r="222" spans="1:60" outlineLevel="1" x14ac:dyDescent="0.2">
      <c r="A222" s="166">
        <v>100</v>
      </c>
      <c r="B222" s="167" t="s">
        <v>465</v>
      </c>
      <c r="C222" s="183" t="s">
        <v>466</v>
      </c>
      <c r="D222" s="168" t="s">
        <v>183</v>
      </c>
      <c r="E222" s="169">
        <v>9</v>
      </c>
      <c r="F222" s="170"/>
      <c r="G222" s="171">
        <f>ROUND(E222*F222,2)</f>
        <v>0</v>
      </c>
      <c r="H222" s="170"/>
      <c r="I222" s="171">
        <f>ROUND(E222*H222,2)</f>
        <v>0</v>
      </c>
      <c r="J222" s="170"/>
      <c r="K222" s="171">
        <f>ROUND(E222*J222,2)</f>
        <v>0</v>
      </c>
      <c r="L222" s="171">
        <v>21</v>
      </c>
      <c r="M222" s="171">
        <f>G222*(1+L222/100)</f>
        <v>0</v>
      </c>
      <c r="N222" s="171">
        <v>2.4199999999999998E-3</v>
      </c>
      <c r="O222" s="171">
        <f>ROUND(E222*N222,2)</f>
        <v>0.02</v>
      </c>
      <c r="P222" s="171">
        <v>0</v>
      </c>
      <c r="Q222" s="171">
        <f>ROUND(E222*P222,2)</f>
        <v>0</v>
      </c>
      <c r="R222" s="171"/>
      <c r="S222" s="171" t="s">
        <v>142</v>
      </c>
      <c r="T222" s="172" t="s">
        <v>142</v>
      </c>
      <c r="U222" s="157">
        <v>0.05</v>
      </c>
      <c r="V222" s="157">
        <f>ROUND(E222*U222,2)</f>
        <v>0.45</v>
      </c>
      <c r="W222" s="157"/>
      <c r="X222" s="157" t="s">
        <v>165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166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92" t="s">
        <v>467</v>
      </c>
      <c r="D223" s="187"/>
      <c r="E223" s="188">
        <v>9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177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x14ac:dyDescent="0.2">
      <c r="A224" s="160" t="s">
        <v>137</v>
      </c>
      <c r="B224" s="161" t="s">
        <v>104</v>
      </c>
      <c r="C224" s="181" t="s">
        <v>105</v>
      </c>
      <c r="D224" s="162"/>
      <c r="E224" s="163"/>
      <c r="F224" s="164"/>
      <c r="G224" s="164">
        <f>SUMIF(AG225:AG229,"&lt;&gt;NOR",G225:G229)</f>
        <v>0</v>
      </c>
      <c r="H224" s="164"/>
      <c r="I224" s="164">
        <f>SUM(I225:I229)</f>
        <v>0</v>
      </c>
      <c r="J224" s="164"/>
      <c r="K224" s="164">
        <f>SUM(K225:K229)</f>
        <v>0</v>
      </c>
      <c r="L224" s="164"/>
      <c r="M224" s="164">
        <f>SUM(M225:M229)</f>
        <v>0</v>
      </c>
      <c r="N224" s="164"/>
      <c r="O224" s="164">
        <f>SUM(O225:O229)</f>
        <v>0</v>
      </c>
      <c r="P224" s="164"/>
      <c r="Q224" s="164">
        <f>SUM(Q225:Q229)</f>
        <v>0</v>
      </c>
      <c r="R224" s="164"/>
      <c r="S224" s="164"/>
      <c r="T224" s="165"/>
      <c r="U224" s="159"/>
      <c r="V224" s="159">
        <f>SUM(V225:V229)</f>
        <v>90.4</v>
      </c>
      <c r="W224" s="159"/>
      <c r="X224" s="159"/>
      <c r="AG224" t="s">
        <v>138</v>
      </c>
    </row>
    <row r="225" spans="1:60" outlineLevel="1" x14ac:dyDescent="0.2">
      <c r="A225" s="173">
        <v>101</v>
      </c>
      <c r="B225" s="174" t="s">
        <v>468</v>
      </c>
      <c r="C225" s="182" t="s">
        <v>469</v>
      </c>
      <c r="D225" s="175" t="s">
        <v>252</v>
      </c>
      <c r="E225" s="176">
        <v>184.48320000000001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78" t="s">
        <v>470</v>
      </c>
      <c r="S225" s="178" t="s">
        <v>142</v>
      </c>
      <c r="T225" s="179" t="s">
        <v>142</v>
      </c>
      <c r="U225" s="157">
        <v>0.49</v>
      </c>
      <c r="V225" s="157">
        <f>ROUND(E225*U225,2)</f>
        <v>90.4</v>
      </c>
      <c r="W225" s="157"/>
      <c r="X225" s="157" t="s">
        <v>471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472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102</v>
      </c>
      <c r="B226" s="174" t="s">
        <v>473</v>
      </c>
      <c r="C226" s="182" t="s">
        <v>474</v>
      </c>
      <c r="D226" s="175" t="s">
        <v>252</v>
      </c>
      <c r="E226" s="176">
        <v>184.48320000000001</v>
      </c>
      <c r="F226" s="177"/>
      <c r="G226" s="178">
        <f>ROUND(E226*F226,2)</f>
        <v>0</v>
      </c>
      <c r="H226" s="177"/>
      <c r="I226" s="178">
        <f>ROUND(E226*H226,2)</f>
        <v>0</v>
      </c>
      <c r="J226" s="177"/>
      <c r="K226" s="178">
        <f>ROUND(E226*J226,2)</f>
        <v>0</v>
      </c>
      <c r="L226" s="178">
        <v>21</v>
      </c>
      <c r="M226" s="178">
        <f>G226*(1+L226/100)</f>
        <v>0</v>
      </c>
      <c r="N226" s="178">
        <v>0</v>
      </c>
      <c r="O226" s="178">
        <f>ROUND(E226*N226,2)</f>
        <v>0</v>
      </c>
      <c r="P226" s="178">
        <v>0</v>
      </c>
      <c r="Q226" s="178">
        <f>ROUND(E226*P226,2)</f>
        <v>0</v>
      </c>
      <c r="R226" s="178" t="s">
        <v>470</v>
      </c>
      <c r="S226" s="178" t="s">
        <v>142</v>
      </c>
      <c r="T226" s="179" t="s">
        <v>142</v>
      </c>
      <c r="U226" s="157">
        <v>0</v>
      </c>
      <c r="V226" s="157">
        <f>ROUND(E226*U226,2)</f>
        <v>0</v>
      </c>
      <c r="W226" s="157"/>
      <c r="X226" s="157" t="s">
        <v>471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472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103</v>
      </c>
      <c r="B227" s="174" t="s">
        <v>475</v>
      </c>
      <c r="C227" s="182" t="s">
        <v>476</v>
      </c>
      <c r="D227" s="175" t="s">
        <v>252</v>
      </c>
      <c r="E227" s="176">
        <v>12.882999999999999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8">
        <v>0</v>
      </c>
      <c r="O227" s="178">
        <f>ROUND(E227*N227,2)</f>
        <v>0</v>
      </c>
      <c r="P227" s="178">
        <v>0</v>
      </c>
      <c r="Q227" s="178">
        <f>ROUND(E227*P227,2)</f>
        <v>0</v>
      </c>
      <c r="R227" s="178" t="s">
        <v>470</v>
      </c>
      <c r="S227" s="178" t="s">
        <v>142</v>
      </c>
      <c r="T227" s="179" t="s">
        <v>142</v>
      </c>
      <c r="U227" s="157">
        <v>0</v>
      </c>
      <c r="V227" s="157">
        <f>ROUND(E227*U227,2)</f>
        <v>0</v>
      </c>
      <c r="W227" s="157"/>
      <c r="X227" s="157" t="s">
        <v>165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166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66">
        <v>104</v>
      </c>
      <c r="B228" s="167" t="s">
        <v>477</v>
      </c>
      <c r="C228" s="183" t="s">
        <v>478</v>
      </c>
      <c r="D228" s="168" t="s">
        <v>252</v>
      </c>
      <c r="E228" s="169">
        <v>171.6</v>
      </c>
      <c r="F228" s="170"/>
      <c r="G228" s="171">
        <f>ROUND(E228*F228,2)</f>
        <v>0</v>
      </c>
      <c r="H228" s="170"/>
      <c r="I228" s="171">
        <f>ROUND(E228*H228,2)</f>
        <v>0</v>
      </c>
      <c r="J228" s="170"/>
      <c r="K228" s="171">
        <f>ROUND(E228*J228,2)</f>
        <v>0</v>
      </c>
      <c r="L228" s="171">
        <v>21</v>
      </c>
      <c r="M228" s="171">
        <f>G228*(1+L228/100)</f>
        <v>0</v>
      </c>
      <c r="N228" s="171">
        <v>0</v>
      </c>
      <c r="O228" s="171">
        <f>ROUND(E228*N228,2)</f>
        <v>0</v>
      </c>
      <c r="P228" s="171">
        <v>0</v>
      </c>
      <c r="Q228" s="171">
        <f>ROUND(E228*P228,2)</f>
        <v>0</v>
      </c>
      <c r="R228" s="171" t="s">
        <v>470</v>
      </c>
      <c r="S228" s="171" t="s">
        <v>142</v>
      </c>
      <c r="T228" s="172" t="s">
        <v>142</v>
      </c>
      <c r="U228" s="157">
        <v>0</v>
      </c>
      <c r="V228" s="157">
        <f>ROUND(E228*U228,2)</f>
        <v>0</v>
      </c>
      <c r="W228" s="157"/>
      <c r="X228" s="157" t="s">
        <v>165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166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92" t="s">
        <v>479</v>
      </c>
      <c r="D229" s="187"/>
      <c r="E229" s="188">
        <v>171.6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177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x14ac:dyDescent="0.2">
      <c r="A230" s="3"/>
      <c r="B230" s="4"/>
      <c r="C230" s="184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AE230">
        <v>15</v>
      </c>
      <c r="AF230">
        <v>21</v>
      </c>
      <c r="AG230" t="s">
        <v>124</v>
      </c>
    </row>
    <row r="231" spans="1:60" x14ac:dyDescent="0.2">
      <c r="A231" s="150"/>
      <c r="B231" s="151" t="s">
        <v>29</v>
      </c>
      <c r="C231" s="185"/>
      <c r="D231" s="152"/>
      <c r="E231" s="153"/>
      <c r="F231" s="153"/>
      <c r="G231" s="180">
        <f>G8+G101+G105+G117+G127+G140+G212+G216+G221+G224</f>
        <v>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AE231">
        <f>SUMIF(L7:L229,AE230,G7:G229)</f>
        <v>0</v>
      </c>
      <c r="AF231">
        <f>SUMIF(L7:L229,AF230,G7:G229)</f>
        <v>0</v>
      </c>
      <c r="AG231" t="s">
        <v>158</v>
      </c>
    </row>
    <row r="232" spans="1:60" x14ac:dyDescent="0.2">
      <c r="C232" s="186"/>
      <c r="D232" s="10"/>
      <c r="AG232" t="s">
        <v>159</v>
      </c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7B" sheet="1"/>
  <mergeCells count="45">
    <mergeCell ref="C40:G40"/>
    <mergeCell ref="A1:G1"/>
    <mergeCell ref="C2:G2"/>
    <mergeCell ref="C3:G3"/>
    <mergeCell ref="C4:G4"/>
    <mergeCell ref="C10:G10"/>
    <mergeCell ref="C12:G12"/>
    <mergeCell ref="C19:G19"/>
    <mergeCell ref="C22:G22"/>
    <mergeCell ref="C25:G25"/>
    <mergeCell ref="C31:G31"/>
    <mergeCell ref="C35:G35"/>
    <mergeCell ref="C93:G93"/>
    <mergeCell ref="C42:G42"/>
    <mergeCell ref="C48:G48"/>
    <mergeCell ref="C50:G50"/>
    <mergeCell ref="C58:G58"/>
    <mergeCell ref="C61:G61"/>
    <mergeCell ref="C65:G65"/>
    <mergeCell ref="C67:G67"/>
    <mergeCell ref="C69:G69"/>
    <mergeCell ref="C78:G78"/>
    <mergeCell ref="C84:G84"/>
    <mergeCell ref="C88:G88"/>
    <mergeCell ref="C146:G146"/>
    <mergeCell ref="C97:G97"/>
    <mergeCell ref="C100:G100"/>
    <mergeCell ref="C103:G103"/>
    <mergeCell ref="C119:G119"/>
    <mergeCell ref="C122:G122"/>
    <mergeCell ref="C125:G125"/>
    <mergeCell ref="C129:G129"/>
    <mergeCell ref="C132:G132"/>
    <mergeCell ref="C135:G135"/>
    <mergeCell ref="C137:G137"/>
    <mergeCell ref="C142:G142"/>
    <mergeCell ref="C214:G214"/>
    <mergeCell ref="C218:G218"/>
    <mergeCell ref="C220:G220"/>
    <mergeCell ref="C150:G150"/>
    <mergeCell ref="C163:G163"/>
    <mergeCell ref="C196:G196"/>
    <mergeCell ref="C198:G198"/>
    <mergeCell ref="C200:G200"/>
    <mergeCell ref="C204:G20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160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39" t="s">
        <v>7</v>
      </c>
      <c r="B2" s="48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39" t="s">
        <v>8</v>
      </c>
      <c r="B3" s="48" t="s">
        <v>65</v>
      </c>
      <c r="C3" s="253" t="s">
        <v>66</v>
      </c>
      <c r="D3" s="254"/>
      <c r="E3" s="254"/>
      <c r="F3" s="254"/>
      <c r="G3" s="255"/>
      <c r="AC3" s="121" t="s">
        <v>111</v>
      </c>
      <c r="AG3" t="s">
        <v>114</v>
      </c>
    </row>
    <row r="4" spans="1:60" ht="24.95" customHeight="1" x14ac:dyDescent="0.2">
      <c r="A4" s="140" t="s">
        <v>9</v>
      </c>
      <c r="B4" s="141" t="s">
        <v>67</v>
      </c>
      <c r="C4" s="256" t="s">
        <v>68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3" t="s">
        <v>116</v>
      </c>
      <c r="B6" s="145" t="s">
        <v>117</v>
      </c>
      <c r="C6" s="145" t="s">
        <v>118</v>
      </c>
      <c r="D6" s="144" t="s">
        <v>119</v>
      </c>
      <c r="E6" s="143" t="s">
        <v>120</v>
      </c>
      <c r="F6" s="142" t="s">
        <v>121</v>
      </c>
      <c r="G6" s="143" t="s">
        <v>29</v>
      </c>
      <c r="H6" s="146" t="s">
        <v>30</v>
      </c>
      <c r="I6" s="146" t="s">
        <v>122</v>
      </c>
      <c r="J6" s="146" t="s">
        <v>31</v>
      </c>
      <c r="K6" s="146" t="s">
        <v>123</v>
      </c>
      <c r="L6" s="146" t="s">
        <v>124</v>
      </c>
      <c r="M6" s="146" t="s">
        <v>125</v>
      </c>
      <c r="N6" s="146" t="s">
        <v>126</v>
      </c>
      <c r="O6" s="146" t="s">
        <v>127</v>
      </c>
      <c r="P6" s="146" t="s">
        <v>128</v>
      </c>
      <c r="Q6" s="146" t="s">
        <v>129</v>
      </c>
      <c r="R6" s="146" t="s">
        <v>130</v>
      </c>
      <c r="S6" s="146" t="s">
        <v>131</v>
      </c>
      <c r="T6" s="146" t="s">
        <v>132</v>
      </c>
      <c r="U6" s="146" t="s">
        <v>133</v>
      </c>
      <c r="V6" s="146" t="s">
        <v>134</v>
      </c>
      <c r="W6" s="146" t="s">
        <v>135</v>
      </c>
      <c r="X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137</v>
      </c>
      <c r="B8" s="161" t="s">
        <v>78</v>
      </c>
      <c r="C8" s="181" t="s">
        <v>79</v>
      </c>
      <c r="D8" s="162"/>
      <c r="E8" s="163"/>
      <c r="F8" s="164"/>
      <c r="G8" s="164">
        <f>SUMIF(AG9:AG40,"&lt;&gt;NOR",G9:G40)</f>
        <v>0</v>
      </c>
      <c r="H8" s="164"/>
      <c r="I8" s="164">
        <f>SUM(I9:I40)</f>
        <v>0</v>
      </c>
      <c r="J8" s="164"/>
      <c r="K8" s="164">
        <f>SUM(K9:K40)</f>
        <v>0</v>
      </c>
      <c r="L8" s="164"/>
      <c r="M8" s="164">
        <f>SUM(M9:M40)</f>
        <v>0</v>
      </c>
      <c r="N8" s="164"/>
      <c r="O8" s="164">
        <f>SUM(O9:O40)</f>
        <v>0</v>
      </c>
      <c r="P8" s="164"/>
      <c r="Q8" s="164">
        <f>SUM(Q9:Q40)</f>
        <v>0</v>
      </c>
      <c r="R8" s="164"/>
      <c r="S8" s="164"/>
      <c r="T8" s="165"/>
      <c r="U8" s="159"/>
      <c r="V8" s="159">
        <f>SUM(V9:V40)</f>
        <v>48.669999999999995</v>
      </c>
      <c r="W8" s="159"/>
      <c r="X8" s="159"/>
      <c r="AG8" t="s">
        <v>138</v>
      </c>
    </row>
    <row r="9" spans="1:60" outlineLevel="1" x14ac:dyDescent="0.2">
      <c r="A9" s="166">
        <v>1</v>
      </c>
      <c r="B9" s="167" t="s">
        <v>198</v>
      </c>
      <c r="C9" s="183" t="s">
        <v>199</v>
      </c>
      <c r="D9" s="168" t="s">
        <v>192</v>
      </c>
      <c r="E9" s="169">
        <v>7.2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184</v>
      </c>
      <c r="S9" s="171" t="s">
        <v>142</v>
      </c>
      <c r="T9" s="172" t="s">
        <v>142</v>
      </c>
      <c r="U9" s="157">
        <v>9.7000000000000003E-2</v>
      </c>
      <c r="V9" s="157">
        <f>ROUND(E9*U9,2)</f>
        <v>0.7</v>
      </c>
      <c r="W9" s="157"/>
      <c r="X9" s="157" t="s">
        <v>165</v>
      </c>
      <c r="Y9" s="147"/>
      <c r="Z9" s="147"/>
      <c r="AA9" s="147"/>
      <c r="AB9" s="147"/>
      <c r="AC9" s="147"/>
      <c r="AD9" s="147"/>
      <c r="AE9" s="147"/>
      <c r="AF9" s="147"/>
      <c r="AG9" s="147" t="s">
        <v>166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 t="s">
        <v>200</v>
      </c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1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92" t="s">
        <v>480</v>
      </c>
      <c r="D11" s="187"/>
      <c r="E11" s="188">
        <v>7.2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177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2</v>
      </c>
      <c r="B12" s="167" t="s">
        <v>203</v>
      </c>
      <c r="C12" s="183" t="s">
        <v>204</v>
      </c>
      <c r="D12" s="168" t="s">
        <v>192</v>
      </c>
      <c r="E12" s="169">
        <v>48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1" t="s">
        <v>184</v>
      </c>
      <c r="S12" s="171" t="s">
        <v>142</v>
      </c>
      <c r="T12" s="172" t="s">
        <v>142</v>
      </c>
      <c r="U12" s="157">
        <v>0.12</v>
      </c>
      <c r="V12" s="157">
        <f>ROUND(E12*U12,2)</f>
        <v>5.76</v>
      </c>
      <c r="W12" s="157"/>
      <c r="X12" s="157" t="s">
        <v>165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166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9" t="s">
        <v>205</v>
      </c>
      <c r="D13" s="260"/>
      <c r="E13" s="260"/>
      <c r="F13" s="260"/>
      <c r="G13" s="260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91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92" t="s">
        <v>481</v>
      </c>
      <c r="D14" s="187"/>
      <c r="E14" s="188">
        <v>48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3</v>
      </c>
      <c r="B15" s="167" t="s">
        <v>209</v>
      </c>
      <c r="C15" s="183" t="s">
        <v>210</v>
      </c>
      <c r="D15" s="168" t="s">
        <v>192</v>
      </c>
      <c r="E15" s="169">
        <v>48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 t="s">
        <v>184</v>
      </c>
      <c r="S15" s="171" t="s">
        <v>142</v>
      </c>
      <c r="T15" s="172" t="s">
        <v>142</v>
      </c>
      <c r="U15" s="157">
        <v>4.3099999999999999E-2</v>
      </c>
      <c r="V15" s="157">
        <f>ROUND(E15*U15,2)</f>
        <v>2.0699999999999998</v>
      </c>
      <c r="W15" s="157"/>
      <c r="X15" s="157" t="s">
        <v>165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166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3.75" outlineLevel="1" x14ac:dyDescent="0.2">
      <c r="A16" s="154"/>
      <c r="B16" s="155"/>
      <c r="C16" s="259" t="s">
        <v>205</v>
      </c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168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91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4</v>
      </c>
      <c r="B17" s="167" t="s">
        <v>228</v>
      </c>
      <c r="C17" s="183" t="s">
        <v>229</v>
      </c>
      <c r="D17" s="168" t="s">
        <v>192</v>
      </c>
      <c r="E17" s="169">
        <v>48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184</v>
      </c>
      <c r="S17" s="171" t="s">
        <v>142</v>
      </c>
      <c r="T17" s="172" t="s">
        <v>142</v>
      </c>
      <c r="U17" s="157">
        <v>0.34499999999999997</v>
      </c>
      <c r="V17" s="157">
        <f>ROUND(E17*U17,2)</f>
        <v>16.559999999999999</v>
      </c>
      <c r="W17" s="157"/>
      <c r="X17" s="157" t="s">
        <v>165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166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 t="s">
        <v>230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168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91" t="str">
        <f>C18</f>
        <v>bez naložení do dopravní nádoby, ale s vyprázdněním dopravní nádoby na hromadu nebo na dopravní prostředek,</v>
      </c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6">
        <v>5</v>
      </c>
      <c r="B19" s="167" t="s">
        <v>240</v>
      </c>
      <c r="C19" s="183" t="s">
        <v>241</v>
      </c>
      <c r="D19" s="168" t="s">
        <v>192</v>
      </c>
      <c r="E19" s="169">
        <v>11.02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 t="s">
        <v>184</v>
      </c>
      <c r="S19" s="171" t="s">
        <v>142</v>
      </c>
      <c r="T19" s="172" t="s">
        <v>142</v>
      </c>
      <c r="U19" s="157">
        <v>1.0999999999999999E-2</v>
      </c>
      <c r="V19" s="157">
        <f>ROUND(E19*U19,2)</f>
        <v>0.12</v>
      </c>
      <c r="W19" s="157"/>
      <c r="X19" s="157" t="s">
        <v>165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166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9" t="s">
        <v>242</v>
      </c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168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66">
        <v>6</v>
      </c>
      <c r="B21" s="167" t="s">
        <v>243</v>
      </c>
      <c r="C21" s="183" t="s">
        <v>244</v>
      </c>
      <c r="D21" s="168" t="s">
        <v>192</v>
      </c>
      <c r="E21" s="169">
        <v>77.14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184</v>
      </c>
      <c r="S21" s="171" t="s">
        <v>142</v>
      </c>
      <c r="T21" s="172" t="s">
        <v>142</v>
      </c>
      <c r="U21" s="157">
        <v>0</v>
      </c>
      <c r="V21" s="157">
        <f>ROUND(E21*U21,2)</f>
        <v>0</v>
      </c>
      <c r="W21" s="157"/>
      <c r="X21" s="157" t="s">
        <v>165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9" t="s">
        <v>242</v>
      </c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168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92" t="s">
        <v>482</v>
      </c>
      <c r="D23" s="187"/>
      <c r="E23" s="188">
        <v>77.14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177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6">
        <v>7</v>
      </c>
      <c r="B24" s="167" t="s">
        <v>246</v>
      </c>
      <c r="C24" s="183" t="s">
        <v>247</v>
      </c>
      <c r="D24" s="168" t="s">
        <v>192</v>
      </c>
      <c r="E24" s="169">
        <v>11.02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1" t="s">
        <v>184</v>
      </c>
      <c r="S24" s="171" t="s">
        <v>142</v>
      </c>
      <c r="T24" s="172" t="s">
        <v>142</v>
      </c>
      <c r="U24" s="157">
        <v>0.65200000000000002</v>
      </c>
      <c r="V24" s="157">
        <f>ROUND(E24*U24,2)</f>
        <v>7.19</v>
      </c>
      <c r="W24" s="157"/>
      <c r="X24" s="157" t="s">
        <v>165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166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92" t="s">
        <v>483</v>
      </c>
      <c r="D25" s="187"/>
      <c r="E25" s="188">
        <v>48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92" t="s">
        <v>484</v>
      </c>
      <c r="D26" s="187"/>
      <c r="E26" s="188">
        <v>-36.979999999999997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177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6">
        <v>8</v>
      </c>
      <c r="B27" s="167" t="s">
        <v>255</v>
      </c>
      <c r="C27" s="183" t="s">
        <v>256</v>
      </c>
      <c r="D27" s="168" t="s">
        <v>192</v>
      </c>
      <c r="E27" s="169">
        <v>36.979999999999997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 t="s">
        <v>184</v>
      </c>
      <c r="S27" s="171" t="s">
        <v>142</v>
      </c>
      <c r="T27" s="172" t="s">
        <v>142</v>
      </c>
      <c r="U27" s="157">
        <v>0.20200000000000001</v>
      </c>
      <c r="V27" s="157">
        <f>ROUND(E27*U27,2)</f>
        <v>7.47</v>
      </c>
      <c r="W27" s="157"/>
      <c r="X27" s="157" t="s">
        <v>165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166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 t="s">
        <v>257</v>
      </c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168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92" t="s">
        <v>481</v>
      </c>
      <c r="D29" s="187"/>
      <c r="E29" s="188">
        <v>48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92" t="s">
        <v>485</v>
      </c>
      <c r="D30" s="187"/>
      <c r="E30" s="188">
        <v>-11.02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177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9</v>
      </c>
      <c r="B31" s="167" t="s">
        <v>273</v>
      </c>
      <c r="C31" s="183" t="s">
        <v>274</v>
      </c>
      <c r="D31" s="168" t="s">
        <v>174</v>
      </c>
      <c r="E31" s="169">
        <v>18.489999999999998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 t="s">
        <v>164</v>
      </c>
      <c r="S31" s="171" t="s">
        <v>142</v>
      </c>
      <c r="T31" s="172" t="s">
        <v>142</v>
      </c>
      <c r="U31" s="157">
        <v>0.06</v>
      </c>
      <c r="V31" s="157">
        <f>ROUND(E31*U31,2)</f>
        <v>1.1100000000000001</v>
      </c>
      <c r="W31" s="157"/>
      <c r="X31" s="157" t="s">
        <v>165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166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9" t="s">
        <v>275</v>
      </c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168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6">
        <v>10</v>
      </c>
      <c r="B33" s="167" t="s">
        <v>267</v>
      </c>
      <c r="C33" s="183" t="s">
        <v>268</v>
      </c>
      <c r="D33" s="168" t="s">
        <v>174</v>
      </c>
      <c r="E33" s="169">
        <v>18.489999999999998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184</v>
      </c>
      <c r="S33" s="171" t="s">
        <v>142</v>
      </c>
      <c r="T33" s="172" t="s">
        <v>142</v>
      </c>
      <c r="U33" s="157">
        <v>0.41599999999999998</v>
      </c>
      <c r="V33" s="157">
        <f>ROUND(E33*U33,2)</f>
        <v>7.69</v>
      </c>
      <c r="W33" s="157"/>
      <c r="X33" s="157" t="s">
        <v>165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166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259" t="s">
        <v>269</v>
      </c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91" t="str">
        <f>C34</f>
        <v>s případným nutným přemístěním hromad nebo dočasných skládek na místo potřeby ze vzdálenosti do 30 m, v rovině nebo ve svahu do 1 : 5,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92" t="s">
        <v>486</v>
      </c>
      <c r="D35" s="187"/>
      <c r="E35" s="188">
        <v>18.489999999999998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177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6">
        <v>11</v>
      </c>
      <c r="B36" s="167" t="s">
        <v>250</v>
      </c>
      <c r="C36" s="183" t="s">
        <v>251</v>
      </c>
      <c r="D36" s="168" t="s">
        <v>252</v>
      </c>
      <c r="E36" s="169">
        <v>19.835999999999999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1" t="s">
        <v>184</v>
      </c>
      <c r="S36" s="171" t="s">
        <v>142</v>
      </c>
      <c r="T36" s="172" t="s">
        <v>142</v>
      </c>
      <c r="U36" s="157">
        <v>0</v>
      </c>
      <c r="V36" s="157">
        <f>ROUND(E36*U36,2)</f>
        <v>0</v>
      </c>
      <c r="W36" s="157"/>
      <c r="X36" s="157" t="s">
        <v>165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166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92" t="s">
        <v>487</v>
      </c>
      <c r="D37" s="187"/>
      <c r="E37" s="188">
        <v>11.02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93" t="s">
        <v>254</v>
      </c>
      <c r="D38" s="189"/>
      <c r="E38" s="190">
        <v>8.8160000000000007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>
        <v>4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12</v>
      </c>
      <c r="B39" s="167" t="s">
        <v>276</v>
      </c>
      <c r="C39" s="183" t="s">
        <v>277</v>
      </c>
      <c r="D39" s="168" t="s">
        <v>278</v>
      </c>
      <c r="E39" s="169">
        <v>0.46224999999999999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71">
        <v>1E-3</v>
      </c>
      <c r="O39" s="171">
        <f>ROUND(E39*N39,2)</f>
        <v>0</v>
      </c>
      <c r="P39" s="171">
        <v>0</v>
      </c>
      <c r="Q39" s="171">
        <f>ROUND(E39*P39,2)</f>
        <v>0</v>
      </c>
      <c r="R39" s="171" t="s">
        <v>279</v>
      </c>
      <c r="S39" s="171" t="s">
        <v>142</v>
      </c>
      <c r="T39" s="172" t="s">
        <v>142</v>
      </c>
      <c r="U39" s="157">
        <v>0</v>
      </c>
      <c r="V39" s="157">
        <f>ROUND(E39*U39,2)</f>
        <v>0</v>
      </c>
      <c r="W39" s="157"/>
      <c r="X39" s="157" t="s">
        <v>280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281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92" t="s">
        <v>488</v>
      </c>
      <c r="D40" s="187"/>
      <c r="E40" s="188">
        <v>0.46224999999999999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177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160" t="s">
        <v>137</v>
      </c>
      <c r="B41" s="161" t="s">
        <v>80</v>
      </c>
      <c r="C41" s="181" t="s">
        <v>81</v>
      </c>
      <c r="D41" s="162"/>
      <c r="E41" s="163"/>
      <c r="F41" s="164"/>
      <c r="G41" s="164">
        <f>SUMIF(AG42:AG67,"&lt;&gt;NOR",G42:G67)</f>
        <v>0</v>
      </c>
      <c r="H41" s="164"/>
      <c r="I41" s="164">
        <f>SUM(I42:I67)</f>
        <v>0</v>
      </c>
      <c r="J41" s="164"/>
      <c r="K41" s="164">
        <f>SUM(K42:K67)</f>
        <v>0</v>
      </c>
      <c r="L41" s="164"/>
      <c r="M41" s="164">
        <f>SUM(M42:M67)</f>
        <v>0</v>
      </c>
      <c r="N41" s="164"/>
      <c r="O41" s="164">
        <f>SUM(O42:O67)</f>
        <v>16.649999999999999</v>
      </c>
      <c r="P41" s="164"/>
      <c r="Q41" s="164">
        <f>SUM(Q42:Q67)</f>
        <v>0</v>
      </c>
      <c r="R41" s="164"/>
      <c r="S41" s="164"/>
      <c r="T41" s="165"/>
      <c r="U41" s="159"/>
      <c r="V41" s="159">
        <f>SUM(V42:V67)</f>
        <v>53.910000000000004</v>
      </c>
      <c r="W41" s="159"/>
      <c r="X41" s="159"/>
      <c r="AG41" t="s">
        <v>138</v>
      </c>
    </row>
    <row r="42" spans="1:60" outlineLevel="1" x14ac:dyDescent="0.2">
      <c r="A42" s="166">
        <v>13</v>
      </c>
      <c r="B42" s="167" t="s">
        <v>489</v>
      </c>
      <c r="C42" s="183" t="s">
        <v>490</v>
      </c>
      <c r="D42" s="168" t="s">
        <v>192</v>
      </c>
      <c r="E42" s="169">
        <v>1.4984999999999999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2.1</v>
      </c>
      <c r="O42" s="171">
        <f>ROUND(E42*N42,2)</f>
        <v>3.15</v>
      </c>
      <c r="P42" s="171">
        <v>0</v>
      </c>
      <c r="Q42" s="171">
        <f>ROUND(E42*P42,2)</f>
        <v>0</v>
      </c>
      <c r="R42" s="171" t="s">
        <v>491</v>
      </c>
      <c r="S42" s="171" t="s">
        <v>142</v>
      </c>
      <c r="T42" s="172" t="s">
        <v>142</v>
      </c>
      <c r="U42" s="157">
        <v>0.96499999999999997</v>
      </c>
      <c r="V42" s="157">
        <f>ROUND(E42*U42,2)</f>
        <v>1.45</v>
      </c>
      <c r="W42" s="157"/>
      <c r="X42" s="157" t="s">
        <v>165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166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92" t="s">
        <v>492</v>
      </c>
      <c r="D43" s="187"/>
      <c r="E43" s="188">
        <v>1.4984999999999999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14</v>
      </c>
      <c r="B44" s="167" t="s">
        <v>493</v>
      </c>
      <c r="C44" s="183" t="s">
        <v>494</v>
      </c>
      <c r="D44" s="168" t="s">
        <v>192</v>
      </c>
      <c r="E44" s="169">
        <v>0.27550000000000002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2.5249999999999999</v>
      </c>
      <c r="O44" s="171">
        <f>ROUND(E44*N44,2)</f>
        <v>0.7</v>
      </c>
      <c r="P44" s="171">
        <v>0</v>
      </c>
      <c r="Q44" s="171">
        <f>ROUND(E44*P44,2)</f>
        <v>0</v>
      </c>
      <c r="R44" s="171" t="s">
        <v>291</v>
      </c>
      <c r="S44" s="171" t="s">
        <v>142</v>
      </c>
      <c r="T44" s="172" t="s">
        <v>142</v>
      </c>
      <c r="U44" s="157">
        <v>0.47699999999999998</v>
      </c>
      <c r="V44" s="157">
        <f>ROUND(E44*U44,2)</f>
        <v>0.13</v>
      </c>
      <c r="W44" s="157"/>
      <c r="X44" s="157" t="s">
        <v>165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166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9" t="s">
        <v>495</v>
      </c>
      <c r="D45" s="260"/>
      <c r="E45" s="260"/>
      <c r="F45" s="260"/>
      <c r="G45" s="260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168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92" t="s">
        <v>496</v>
      </c>
      <c r="D46" s="187"/>
      <c r="E46" s="188">
        <v>0.27550000000000002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66">
        <v>15</v>
      </c>
      <c r="B47" s="167" t="s">
        <v>497</v>
      </c>
      <c r="C47" s="183" t="s">
        <v>498</v>
      </c>
      <c r="D47" s="168" t="s">
        <v>192</v>
      </c>
      <c r="E47" s="169">
        <v>1.1020000000000001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71">
        <v>2.5249999999999999</v>
      </c>
      <c r="O47" s="171">
        <f>ROUND(E47*N47,2)</f>
        <v>2.78</v>
      </c>
      <c r="P47" s="171">
        <v>0</v>
      </c>
      <c r="Q47" s="171">
        <f>ROUND(E47*P47,2)</f>
        <v>0</v>
      </c>
      <c r="R47" s="171" t="s">
        <v>291</v>
      </c>
      <c r="S47" s="171" t="s">
        <v>142</v>
      </c>
      <c r="T47" s="172" t="s">
        <v>142</v>
      </c>
      <c r="U47" s="157">
        <v>0.48</v>
      </c>
      <c r="V47" s="157">
        <f>ROUND(E47*U47,2)</f>
        <v>0.53</v>
      </c>
      <c r="W47" s="157"/>
      <c r="X47" s="157" t="s">
        <v>165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166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9" t="s">
        <v>499</v>
      </c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168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92" t="s">
        <v>500</v>
      </c>
      <c r="D49" s="187"/>
      <c r="E49" s="188">
        <v>1.1020000000000001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16</v>
      </c>
      <c r="B50" s="167" t="s">
        <v>501</v>
      </c>
      <c r="C50" s="183" t="s">
        <v>502</v>
      </c>
      <c r="D50" s="168" t="s">
        <v>174</v>
      </c>
      <c r="E50" s="169">
        <v>3.36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3.6400000000000002E-2</v>
      </c>
      <c r="O50" s="171">
        <f>ROUND(E50*N50,2)</f>
        <v>0.12</v>
      </c>
      <c r="P50" s="171">
        <v>0</v>
      </c>
      <c r="Q50" s="171">
        <f>ROUND(E50*P50,2)</f>
        <v>0</v>
      </c>
      <c r="R50" s="171" t="s">
        <v>291</v>
      </c>
      <c r="S50" s="171" t="s">
        <v>142</v>
      </c>
      <c r="T50" s="172" t="s">
        <v>142</v>
      </c>
      <c r="U50" s="157">
        <v>0.52700000000000002</v>
      </c>
      <c r="V50" s="157">
        <f>ROUND(E50*U50,2)</f>
        <v>1.77</v>
      </c>
      <c r="W50" s="157"/>
      <c r="X50" s="157" t="s">
        <v>165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166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54"/>
      <c r="B51" s="155"/>
      <c r="C51" s="259" t="s">
        <v>503</v>
      </c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168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91" t="str">
        <f>C51</f>
        <v>svislé nebo šikmé (odkloněné) , půdorysně přímé nebo zalomené, stěn základových desek ve volných nebo zapažených jámách, rýhách, šachtách, včetně případných vzpěr,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92" t="s">
        <v>504</v>
      </c>
      <c r="D52" s="187"/>
      <c r="E52" s="188">
        <v>3.36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177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17</v>
      </c>
      <c r="B53" s="167" t="s">
        <v>505</v>
      </c>
      <c r="C53" s="183" t="s">
        <v>506</v>
      </c>
      <c r="D53" s="168" t="s">
        <v>174</v>
      </c>
      <c r="E53" s="169">
        <v>3.36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 t="s">
        <v>291</v>
      </c>
      <c r="S53" s="171" t="s">
        <v>142</v>
      </c>
      <c r="T53" s="172" t="s">
        <v>142</v>
      </c>
      <c r="U53" s="157">
        <v>0.32</v>
      </c>
      <c r="V53" s="157">
        <f>ROUND(E53*U53,2)</f>
        <v>1.08</v>
      </c>
      <c r="W53" s="157"/>
      <c r="X53" s="157" t="s">
        <v>165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166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54"/>
      <c r="B54" s="155"/>
      <c r="C54" s="259" t="s">
        <v>503</v>
      </c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168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91" t="str">
        <f>C54</f>
        <v>svislé nebo šikmé (odkloněné) , půdorysně přímé nebo zalomené, stěn základových desek ve volných nebo zapažených jámách, rýhách, šachtách, včetně případných vzpěr,</v>
      </c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66">
        <v>18</v>
      </c>
      <c r="B55" s="167" t="s">
        <v>507</v>
      </c>
      <c r="C55" s="183" t="s">
        <v>508</v>
      </c>
      <c r="D55" s="168" t="s">
        <v>252</v>
      </c>
      <c r="E55" s="169">
        <v>6.3960000000000003E-2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71">
        <v>1.04548</v>
      </c>
      <c r="O55" s="171">
        <f>ROUND(E55*N55,2)</f>
        <v>7.0000000000000007E-2</v>
      </c>
      <c r="P55" s="171">
        <v>0</v>
      </c>
      <c r="Q55" s="171">
        <f>ROUND(E55*P55,2)</f>
        <v>0</v>
      </c>
      <c r="R55" s="171" t="s">
        <v>291</v>
      </c>
      <c r="S55" s="171" t="s">
        <v>142</v>
      </c>
      <c r="T55" s="172" t="s">
        <v>142</v>
      </c>
      <c r="U55" s="157">
        <v>15.231</v>
      </c>
      <c r="V55" s="157">
        <f>ROUND(E55*U55,2)</f>
        <v>0.97</v>
      </c>
      <c r="W55" s="157"/>
      <c r="X55" s="157" t="s">
        <v>165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166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9" t="s">
        <v>509</v>
      </c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168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92" t="s">
        <v>510</v>
      </c>
      <c r="D57" s="187"/>
      <c r="E57" s="188">
        <v>6.3960000000000003E-2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177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66">
        <v>19</v>
      </c>
      <c r="B58" s="167" t="s">
        <v>511</v>
      </c>
      <c r="C58" s="183" t="s">
        <v>512</v>
      </c>
      <c r="D58" s="168" t="s">
        <v>192</v>
      </c>
      <c r="E58" s="169">
        <v>3.2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2.5249999999999999</v>
      </c>
      <c r="O58" s="171">
        <f>ROUND(E58*N58,2)</f>
        <v>8.08</v>
      </c>
      <c r="P58" s="171">
        <v>0</v>
      </c>
      <c r="Q58" s="171">
        <f>ROUND(E58*P58,2)</f>
        <v>0</v>
      </c>
      <c r="R58" s="171" t="s">
        <v>291</v>
      </c>
      <c r="S58" s="171" t="s">
        <v>142</v>
      </c>
      <c r="T58" s="172" t="s">
        <v>142</v>
      </c>
      <c r="U58" s="157">
        <v>0.59899999999999998</v>
      </c>
      <c r="V58" s="157">
        <f>ROUND(E58*U58,2)</f>
        <v>1.92</v>
      </c>
      <c r="W58" s="157"/>
      <c r="X58" s="157" t="s">
        <v>165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166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92" t="s">
        <v>513</v>
      </c>
      <c r="D59" s="187"/>
      <c r="E59" s="188">
        <v>3.2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177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20</v>
      </c>
      <c r="B60" s="167" t="s">
        <v>514</v>
      </c>
      <c r="C60" s="183" t="s">
        <v>515</v>
      </c>
      <c r="D60" s="168" t="s">
        <v>174</v>
      </c>
      <c r="E60" s="169">
        <v>32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3.9309999999999998E-2</v>
      </c>
      <c r="O60" s="171">
        <f>ROUND(E60*N60,2)</f>
        <v>1.26</v>
      </c>
      <c r="P60" s="171">
        <v>0</v>
      </c>
      <c r="Q60" s="171">
        <f>ROUND(E60*P60,2)</f>
        <v>0</v>
      </c>
      <c r="R60" s="171" t="s">
        <v>291</v>
      </c>
      <c r="S60" s="171" t="s">
        <v>142</v>
      </c>
      <c r="T60" s="172" t="s">
        <v>142</v>
      </c>
      <c r="U60" s="157">
        <v>0.65</v>
      </c>
      <c r="V60" s="157">
        <f>ROUND(E60*U60,2)</f>
        <v>20.8</v>
      </c>
      <c r="W60" s="157"/>
      <c r="X60" s="157" t="s">
        <v>165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259" t="s">
        <v>516</v>
      </c>
      <c r="D61" s="260"/>
      <c r="E61" s="260"/>
      <c r="F61" s="260"/>
      <c r="G61" s="260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168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91" t="str">
        <f>C61</f>
        <v>bednění svislé nebo šikmé (odkloněné), půdorysně přímé nebo zalomené základových zdí ve volných nebo zapažených jámách, rýhách, šachtách, včetně případných vzpěr,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92" t="s">
        <v>517</v>
      </c>
      <c r="D62" s="187"/>
      <c r="E62" s="188">
        <v>32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177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21</v>
      </c>
      <c r="B63" s="167" t="s">
        <v>518</v>
      </c>
      <c r="C63" s="183" t="s">
        <v>519</v>
      </c>
      <c r="D63" s="168" t="s">
        <v>174</v>
      </c>
      <c r="E63" s="169">
        <v>32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71">
        <v>0</v>
      </c>
      <c r="O63" s="171">
        <f>ROUND(E63*N63,2)</f>
        <v>0</v>
      </c>
      <c r="P63" s="171">
        <v>0</v>
      </c>
      <c r="Q63" s="171">
        <f>ROUND(E63*P63,2)</f>
        <v>0</v>
      </c>
      <c r="R63" s="171" t="s">
        <v>291</v>
      </c>
      <c r="S63" s="171" t="s">
        <v>142</v>
      </c>
      <c r="T63" s="172" t="s">
        <v>142</v>
      </c>
      <c r="U63" s="157">
        <v>0.35</v>
      </c>
      <c r="V63" s="157">
        <f>ROUND(E63*U63,2)</f>
        <v>11.2</v>
      </c>
      <c r="W63" s="157"/>
      <c r="X63" s="157" t="s">
        <v>165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166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259" t="s">
        <v>516</v>
      </c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168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91" t="str">
        <f>C64</f>
        <v>bednění svislé nebo šikmé (odkloněné), půdorysně přímé nebo zalomené základových zdí ve volných nebo zapažených jámách, rýhách, šachtách, včetně případných vzpěr,</v>
      </c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22</v>
      </c>
      <c r="B65" s="167" t="s">
        <v>520</v>
      </c>
      <c r="C65" s="183" t="s">
        <v>521</v>
      </c>
      <c r="D65" s="168" t="s">
        <v>252</v>
      </c>
      <c r="E65" s="169">
        <v>0.48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71">
        <v>1.0210999999999999</v>
      </c>
      <c r="O65" s="171">
        <f>ROUND(E65*N65,2)</f>
        <v>0.49</v>
      </c>
      <c r="P65" s="171">
        <v>0</v>
      </c>
      <c r="Q65" s="171">
        <f>ROUND(E65*P65,2)</f>
        <v>0</v>
      </c>
      <c r="R65" s="171" t="s">
        <v>291</v>
      </c>
      <c r="S65" s="171" t="s">
        <v>142</v>
      </c>
      <c r="T65" s="172" t="s">
        <v>142</v>
      </c>
      <c r="U65" s="157">
        <v>29.292000000000002</v>
      </c>
      <c r="V65" s="157">
        <f>ROUND(E65*U65,2)</f>
        <v>14.06</v>
      </c>
      <c r="W65" s="157"/>
      <c r="X65" s="157" t="s">
        <v>165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166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9" t="s">
        <v>509</v>
      </c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92" t="s">
        <v>522</v>
      </c>
      <c r="D67" s="187"/>
      <c r="E67" s="188">
        <v>0.48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177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0" t="s">
        <v>137</v>
      </c>
      <c r="B68" s="161" t="s">
        <v>82</v>
      </c>
      <c r="C68" s="181" t="s">
        <v>83</v>
      </c>
      <c r="D68" s="162"/>
      <c r="E68" s="163"/>
      <c r="F68" s="164"/>
      <c r="G68" s="164">
        <f>SUMIF(AG69:AG71,"&lt;&gt;NOR",G69:G71)</f>
        <v>0</v>
      </c>
      <c r="H68" s="164"/>
      <c r="I68" s="164">
        <f>SUM(I69:I71)</f>
        <v>0</v>
      </c>
      <c r="J68" s="164"/>
      <c r="K68" s="164">
        <f>SUM(K69:K71)</f>
        <v>0</v>
      </c>
      <c r="L68" s="164"/>
      <c r="M68" s="164">
        <f>SUM(M69:M71)</f>
        <v>0</v>
      </c>
      <c r="N68" s="164"/>
      <c r="O68" s="164">
        <f>SUM(O69:O71)</f>
        <v>6.48</v>
      </c>
      <c r="P68" s="164"/>
      <c r="Q68" s="164">
        <f>SUM(Q69:Q71)</f>
        <v>0</v>
      </c>
      <c r="R68" s="164"/>
      <c r="S68" s="164"/>
      <c r="T68" s="165"/>
      <c r="U68" s="159"/>
      <c r="V68" s="159">
        <f>SUM(V69:V71)</f>
        <v>20.34</v>
      </c>
      <c r="W68" s="159"/>
      <c r="X68" s="159"/>
      <c r="AG68" t="s">
        <v>138</v>
      </c>
    </row>
    <row r="69" spans="1:60" outlineLevel="1" x14ac:dyDescent="0.2">
      <c r="A69" s="166">
        <v>23</v>
      </c>
      <c r="B69" s="167" t="s">
        <v>523</v>
      </c>
      <c r="C69" s="183" t="s">
        <v>524</v>
      </c>
      <c r="D69" s="168" t="s">
        <v>174</v>
      </c>
      <c r="E69" s="169">
        <v>22.08</v>
      </c>
      <c r="F69" s="170"/>
      <c r="G69" s="171">
        <f>ROUND(E69*F69,2)</f>
        <v>0</v>
      </c>
      <c r="H69" s="170"/>
      <c r="I69" s="171">
        <f>ROUND(E69*H69,2)</f>
        <v>0</v>
      </c>
      <c r="J69" s="170"/>
      <c r="K69" s="171">
        <f>ROUND(E69*J69,2)</f>
        <v>0</v>
      </c>
      <c r="L69" s="171">
        <v>21</v>
      </c>
      <c r="M69" s="171">
        <f>G69*(1+L69/100)</f>
        <v>0</v>
      </c>
      <c r="N69" s="171">
        <v>0.29361999999999999</v>
      </c>
      <c r="O69" s="171">
        <f>ROUND(E69*N69,2)</f>
        <v>6.48</v>
      </c>
      <c r="P69" s="171">
        <v>0</v>
      </c>
      <c r="Q69" s="171">
        <f>ROUND(E69*P69,2)</f>
        <v>0</v>
      </c>
      <c r="R69" s="171" t="s">
        <v>291</v>
      </c>
      <c r="S69" s="171" t="s">
        <v>142</v>
      </c>
      <c r="T69" s="172" t="s">
        <v>142</v>
      </c>
      <c r="U69" s="157">
        <v>0.92100000000000004</v>
      </c>
      <c r="V69" s="157">
        <f>ROUND(E69*U69,2)</f>
        <v>20.34</v>
      </c>
      <c r="W69" s="157"/>
      <c r="X69" s="157" t="s">
        <v>165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54"/>
      <c r="B70" s="155"/>
      <c r="C70" s="259" t="s">
        <v>525</v>
      </c>
      <c r="D70" s="260"/>
      <c r="E70" s="260"/>
      <c r="F70" s="260"/>
      <c r="G70" s="260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168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91" t="str">
        <f>C70</f>
        <v>P10 až P20 na maltu MC 10 včetně vytvoření požlábku v ohybu izolace vodorovné na svislou, se zatřenou cementovou omítkou z malty min. MC 10 v tl. 20 mm pod izolaci,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92" t="s">
        <v>526</v>
      </c>
      <c r="D71" s="187"/>
      <c r="E71" s="188">
        <v>22.08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177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0" t="s">
        <v>137</v>
      </c>
      <c r="B72" s="161" t="s">
        <v>84</v>
      </c>
      <c r="C72" s="181" t="s">
        <v>85</v>
      </c>
      <c r="D72" s="162"/>
      <c r="E72" s="163"/>
      <c r="F72" s="164"/>
      <c r="G72" s="164">
        <f>SUMIF(AG73:AG99,"&lt;&gt;NOR",G73:G99)</f>
        <v>0</v>
      </c>
      <c r="H72" s="164"/>
      <c r="I72" s="164">
        <f>SUM(I73:I99)</f>
        <v>0</v>
      </c>
      <c r="J72" s="164"/>
      <c r="K72" s="164">
        <f>SUM(K73:K99)</f>
        <v>0</v>
      </c>
      <c r="L72" s="164"/>
      <c r="M72" s="164">
        <f>SUM(M73:M99)</f>
        <v>0</v>
      </c>
      <c r="N72" s="164"/>
      <c r="O72" s="164">
        <f>SUM(O73:O99)</f>
        <v>2.96</v>
      </c>
      <c r="P72" s="164"/>
      <c r="Q72" s="164">
        <f>SUM(Q73:Q99)</f>
        <v>0</v>
      </c>
      <c r="R72" s="164"/>
      <c r="S72" s="164"/>
      <c r="T72" s="165"/>
      <c r="U72" s="159"/>
      <c r="V72" s="159">
        <f>SUM(V73:V99)</f>
        <v>12.78</v>
      </c>
      <c r="W72" s="159"/>
      <c r="X72" s="159"/>
      <c r="AG72" t="s">
        <v>138</v>
      </c>
    </row>
    <row r="73" spans="1:60" ht="22.5" outlineLevel="1" x14ac:dyDescent="0.2">
      <c r="A73" s="166">
        <v>24</v>
      </c>
      <c r="B73" s="167" t="s">
        <v>527</v>
      </c>
      <c r="C73" s="183" t="s">
        <v>528</v>
      </c>
      <c r="D73" s="168" t="s">
        <v>192</v>
      </c>
      <c r="E73" s="169">
        <v>0.45900000000000002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2.59714</v>
      </c>
      <c r="O73" s="171">
        <f>ROUND(E73*N73,2)</f>
        <v>1.19</v>
      </c>
      <c r="P73" s="171">
        <v>0</v>
      </c>
      <c r="Q73" s="171">
        <f>ROUND(E73*P73,2)</f>
        <v>0</v>
      </c>
      <c r="R73" s="171"/>
      <c r="S73" s="171" t="s">
        <v>225</v>
      </c>
      <c r="T73" s="172" t="s">
        <v>143</v>
      </c>
      <c r="U73" s="157">
        <v>0.98699999999999999</v>
      </c>
      <c r="V73" s="157">
        <f>ROUND(E73*U73,2)</f>
        <v>0.45</v>
      </c>
      <c r="W73" s="157"/>
      <c r="X73" s="157" t="s">
        <v>165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166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92" t="s">
        <v>529</v>
      </c>
      <c r="D74" s="187"/>
      <c r="E74" s="188">
        <v>0.45900000000000002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66">
        <v>25</v>
      </c>
      <c r="B75" s="167" t="s">
        <v>530</v>
      </c>
      <c r="C75" s="183" t="s">
        <v>531</v>
      </c>
      <c r="D75" s="168" t="s">
        <v>174</v>
      </c>
      <c r="E75" s="169">
        <v>2.4500000000000002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71">
        <v>3.637E-2</v>
      </c>
      <c r="O75" s="171">
        <f>ROUND(E75*N75,2)</f>
        <v>0.09</v>
      </c>
      <c r="P75" s="171">
        <v>0</v>
      </c>
      <c r="Q75" s="171">
        <f>ROUND(E75*P75,2)</f>
        <v>0</v>
      </c>
      <c r="R75" s="171" t="s">
        <v>291</v>
      </c>
      <c r="S75" s="171" t="s">
        <v>142</v>
      </c>
      <c r="T75" s="172" t="s">
        <v>142</v>
      </c>
      <c r="U75" s="157">
        <v>0.73399999999999999</v>
      </c>
      <c r="V75" s="157">
        <f>ROUND(E75*U75,2)</f>
        <v>1.8</v>
      </c>
      <c r="W75" s="157"/>
      <c r="X75" s="157" t="s">
        <v>165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166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9" t="s">
        <v>532</v>
      </c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168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92" t="s">
        <v>533</v>
      </c>
      <c r="D77" s="187"/>
      <c r="E77" s="188">
        <v>2.4500000000000002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177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66">
        <v>26</v>
      </c>
      <c r="B78" s="167" t="s">
        <v>534</v>
      </c>
      <c r="C78" s="183" t="s">
        <v>535</v>
      </c>
      <c r="D78" s="168" t="s">
        <v>174</v>
      </c>
      <c r="E78" s="169">
        <v>2.4500000000000002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 t="s">
        <v>291</v>
      </c>
      <c r="S78" s="171" t="s">
        <v>142</v>
      </c>
      <c r="T78" s="172" t="s">
        <v>142</v>
      </c>
      <c r="U78" s="157">
        <v>0.17299999999999999</v>
      </c>
      <c r="V78" s="157">
        <f>ROUND(E78*U78,2)</f>
        <v>0.42</v>
      </c>
      <c r="W78" s="157"/>
      <c r="X78" s="157" t="s">
        <v>165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9" t="s">
        <v>532</v>
      </c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168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6">
        <v>27</v>
      </c>
      <c r="B80" s="167" t="s">
        <v>536</v>
      </c>
      <c r="C80" s="183" t="s">
        <v>537</v>
      </c>
      <c r="D80" s="168" t="s">
        <v>183</v>
      </c>
      <c r="E80" s="169">
        <v>2.2000000000000002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71">
        <v>3.0470000000000001E-2</v>
      </c>
      <c r="O80" s="171">
        <f>ROUND(E80*N80,2)</f>
        <v>7.0000000000000007E-2</v>
      </c>
      <c r="P80" s="171">
        <v>0</v>
      </c>
      <c r="Q80" s="171">
        <f>ROUND(E80*P80,2)</f>
        <v>0</v>
      </c>
      <c r="R80" s="171" t="s">
        <v>291</v>
      </c>
      <c r="S80" s="171" t="s">
        <v>142</v>
      </c>
      <c r="T80" s="172" t="s">
        <v>142</v>
      </c>
      <c r="U80" s="157">
        <v>0.87</v>
      </c>
      <c r="V80" s="157">
        <f>ROUND(E80*U80,2)</f>
        <v>1.91</v>
      </c>
      <c r="W80" s="157"/>
      <c r="X80" s="157" t="s">
        <v>165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9" t="s">
        <v>532</v>
      </c>
      <c r="D81" s="260"/>
      <c r="E81" s="260"/>
      <c r="F81" s="260"/>
      <c r="G81" s="260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168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92" t="s">
        <v>538</v>
      </c>
      <c r="D82" s="187"/>
      <c r="E82" s="188">
        <v>2.2000000000000002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28</v>
      </c>
      <c r="B83" s="167" t="s">
        <v>539</v>
      </c>
      <c r="C83" s="183" t="s">
        <v>540</v>
      </c>
      <c r="D83" s="168" t="s">
        <v>183</v>
      </c>
      <c r="E83" s="169">
        <v>2.2000000000000002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71">
        <v>0</v>
      </c>
      <c r="O83" s="171">
        <f>ROUND(E83*N83,2)</f>
        <v>0</v>
      </c>
      <c r="P83" s="171">
        <v>0</v>
      </c>
      <c r="Q83" s="171">
        <f>ROUND(E83*P83,2)</f>
        <v>0</v>
      </c>
      <c r="R83" s="171" t="s">
        <v>291</v>
      </c>
      <c r="S83" s="171" t="s">
        <v>142</v>
      </c>
      <c r="T83" s="172" t="s">
        <v>142</v>
      </c>
      <c r="U83" s="157">
        <v>0.23200000000000001</v>
      </c>
      <c r="V83" s="157">
        <f>ROUND(E83*U83,2)</f>
        <v>0.51</v>
      </c>
      <c r="W83" s="157"/>
      <c r="X83" s="157" t="s">
        <v>165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166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9" t="s">
        <v>532</v>
      </c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168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29</v>
      </c>
      <c r="B85" s="174" t="s">
        <v>541</v>
      </c>
      <c r="C85" s="182" t="s">
        <v>542</v>
      </c>
      <c r="D85" s="175" t="s">
        <v>163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1.711E-2</v>
      </c>
      <c r="O85" s="178">
        <f>ROUND(E85*N85,2)</f>
        <v>0.02</v>
      </c>
      <c r="P85" s="178">
        <v>0</v>
      </c>
      <c r="Q85" s="178">
        <f>ROUND(E85*P85,2)</f>
        <v>0</v>
      </c>
      <c r="R85" s="178"/>
      <c r="S85" s="178" t="s">
        <v>225</v>
      </c>
      <c r="T85" s="179" t="s">
        <v>143</v>
      </c>
      <c r="U85" s="157">
        <v>1.5980000000000001</v>
      </c>
      <c r="V85" s="157">
        <f>ROUND(E85*U85,2)</f>
        <v>1.6</v>
      </c>
      <c r="W85" s="157"/>
      <c r="X85" s="157" t="s">
        <v>165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166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30</v>
      </c>
      <c r="B86" s="167" t="s">
        <v>543</v>
      </c>
      <c r="C86" s="183" t="s">
        <v>544</v>
      </c>
      <c r="D86" s="168" t="s">
        <v>174</v>
      </c>
      <c r="E86" s="169">
        <v>2.99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71">
        <v>2.2699999999999999E-3</v>
      </c>
      <c r="O86" s="171">
        <f>ROUND(E86*N86,2)</f>
        <v>0.01</v>
      </c>
      <c r="P86" s="171">
        <v>0</v>
      </c>
      <c r="Q86" s="171">
        <f>ROUND(E86*P86,2)</f>
        <v>0</v>
      </c>
      <c r="R86" s="171" t="s">
        <v>291</v>
      </c>
      <c r="S86" s="171" t="s">
        <v>142</v>
      </c>
      <c r="T86" s="172" t="s">
        <v>142</v>
      </c>
      <c r="U86" s="157">
        <v>0.38600000000000001</v>
      </c>
      <c r="V86" s="157">
        <f>ROUND(E86*U86,2)</f>
        <v>1.1499999999999999</v>
      </c>
      <c r="W86" s="157"/>
      <c r="X86" s="157" t="s">
        <v>165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166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9" t="s">
        <v>545</v>
      </c>
      <c r="D87" s="260"/>
      <c r="E87" s="260"/>
      <c r="F87" s="260"/>
      <c r="G87" s="260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168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91" t="str">
        <f>C87</f>
        <v>výšky do 4 m se zesílením dna bednění podle hodnoty zatížení betonovou směsí a výztuží. Bez pomocného lešení.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92" t="s">
        <v>546</v>
      </c>
      <c r="D88" s="187"/>
      <c r="E88" s="188">
        <v>2.99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177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6">
        <v>31</v>
      </c>
      <c r="B89" s="167" t="s">
        <v>547</v>
      </c>
      <c r="C89" s="183" t="s">
        <v>548</v>
      </c>
      <c r="D89" s="168" t="s">
        <v>174</v>
      </c>
      <c r="E89" s="169">
        <v>2.99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1" t="s">
        <v>291</v>
      </c>
      <c r="S89" s="171" t="s">
        <v>142</v>
      </c>
      <c r="T89" s="172" t="s">
        <v>142</v>
      </c>
      <c r="U89" s="157">
        <v>0.13</v>
      </c>
      <c r="V89" s="157">
        <f>ROUND(E89*U89,2)</f>
        <v>0.39</v>
      </c>
      <c r="W89" s="157"/>
      <c r="X89" s="157" t="s">
        <v>165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166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9" t="s">
        <v>545</v>
      </c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91" t="str">
        <f>C90</f>
        <v>výšky do 4 m se zesílením dna bednění podle hodnoty zatížení betonovou směsí a výztuží. Bez pomocného lešení.</v>
      </c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6">
        <v>32</v>
      </c>
      <c r="B91" s="167" t="s">
        <v>549</v>
      </c>
      <c r="C91" s="183" t="s">
        <v>550</v>
      </c>
      <c r="D91" s="168" t="s">
        <v>252</v>
      </c>
      <c r="E91" s="169">
        <v>9.1800000000000007E-2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1.02139</v>
      </c>
      <c r="O91" s="171">
        <f>ROUND(E91*N91,2)</f>
        <v>0.09</v>
      </c>
      <c r="P91" s="171">
        <v>0</v>
      </c>
      <c r="Q91" s="171">
        <f>ROUND(E91*P91,2)</f>
        <v>0</v>
      </c>
      <c r="R91" s="171" t="s">
        <v>291</v>
      </c>
      <c r="S91" s="171" t="s">
        <v>142</v>
      </c>
      <c r="T91" s="172" t="s">
        <v>142</v>
      </c>
      <c r="U91" s="157">
        <v>26.616</v>
      </c>
      <c r="V91" s="157">
        <f>ROUND(E91*U91,2)</f>
        <v>2.44</v>
      </c>
      <c r="W91" s="157"/>
      <c r="X91" s="157" t="s">
        <v>165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166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33.75" outlineLevel="1" x14ac:dyDescent="0.2">
      <c r="A92" s="154"/>
      <c r="B92" s="155"/>
      <c r="C92" s="259" t="s">
        <v>551</v>
      </c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168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91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92" t="s">
        <v>552</v>
      </c>
      <c r="D93" s="187"/>
      <c r="E93" s="188">
        <v>9.1800000000000007E-2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6">
        <v>33</v>
      </c>
      <c r="B94" s="167" t="s">
        <v>553</v>
      </c>
      <c r="C94" s="183" t="s">
        <v>554</v>
      </c>
      <c r="D94" s="168" t="s">
        <v>192</v>
      </c>
      <c r="E94" s="169">
        <v>0.59025000000000005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71">
        <v>2.52542</v>
      </c>
      <c r="O94" s="171">
        <f>ROUND(E94*N94,2)</f>
        <v>1.49</v>
      </c>
      <c r="P94" s="171">
        <v>0</v>
      </c>
      <c r="Q94" s="171">
        <f>ROUND(E94*P94,2)</f>
        <v>0</v>
      </c>
      <c r="R94" s="171" t="s">
        <v>555</v>
      </c>
      <c r="S94" s="171" t="s">
        <v>142</v>
      </c>
      <c r="T94" s="172" t="s">
        <v>142</v>
      </c>
      <c r="U94" s="157">
        <v>3.5720000000000001</v>
      </c>
      <c r="V94" s="157">
        <f>ROUND(E94*U94,2)</f>
        <v>2.11</v>
      </c>
      <c r="W94" s="157"/>
      <c r="X94" s="157" t="s">
        <v>165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166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9" t="s">
        <v>556</v>
      </c>
      <c r="D95" s="260"/>
      <c r="E95" s="260"/>
      <c r="F95" s="260"/>
      <c r="G95" s="260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168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92" t="s">
        <v>557</v>
      </c>
      <c r="D96" s="187"/>
      <c r="E96" s="188">
        <v>0.41325000000000001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92" t="s">
        <v>558</v>
      </c>
      <c r="D97" s="187"/>
      <c r="E97" s="188">
        <v>-4.0500000000000001E-2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177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92" t="s">
        <v>559</v>
      </c>
      <c r="D98" s="187"/>
      <c r="E98" s="188">
        <v>0.22425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177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92" t="s">
        <v>560</v>
      </c>
      <c r="D99" s="187"/>
      <c r="E99" s="188">
        <v>-6.7499999999999999E-3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177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0" t="s">
        <v>137</v>
      </c>
      <c r="B100" s="161" t="s">
        <v>92</v>
      </c>
      <c r="C100" s="181" t="s">
        <v>93</v>
      </c>
      <c r="D100" s="162"/>
      <c r="E100" s="163"/>
      <c r="F100" s="164"/>
      <c r="G100" s="164">
        <f>SUMIF(AG101:AG110,"&lt;&gt;NOR",G101:G110)</f>
        <v>0</v>
      </c>
      <c r="H100" s="164"/>
      <c r="I100" s="164">
        <f>SUM(I101:I110)</f>
        <v>0</v>
      </c>
      <c r="J100" s="164"/>
      <c r="K100" s="164">
        <f>SUM(K101:K110)</f>
        <v>0</v>
      </c>
      <c r="L100" s="164"/>
      <c r="M100" s="164">
        <f>SUM(M101:M110)</f>
        <v>0</v>
      </c>
      <c r="N100" s="164"/>
      <c r="O100" s="164">
        <f>SUM(O101:O110)</f>
        <v>7.0000000000000007E-2</v>
      </c>
      <c r="P100" s="164"/>
      <c r="Q100" s="164">
        <f>SUM(Q101:Q110)</f>
        <v>0</v>
      </c>
      <c r="R100" s="164"/>
      <c r="S100" s="164"/>
      <c r="T100" s="165"/>
      <c r="U100" s="159"/>
      <c r="V100" s="159">
        <f>SUM(V101:V110)</f>
        <v>5.4</v>
      </c>
      <c r="W100" s="159"/>
      <c r="X100" s="159"/>
      <c r="AG100" t="s">
        <v>138</v>
      </c>
    </row>
    <row r="101" spans="1:60" outlineLevel="1" x14ac:dyDescent="0.2">
      <c r="A101" s="166">
        <v>34</v>
      </c>
      <c r="B101" s="167" t="s">
        <v>561</v>
      </c>
      <c r="C101" s="183" t="s">
        <v>562</v>
      </c>
      <c r="D101" s="168" t="s">
        <v>163</v>
      </c>
      <c r="E101" s="169">
        <v>3</v>
      </c>
      <c r="F101" s="170"/>
      <c r="G101" s="171">
        <f>ROUND(E101*F101,2)</f>
        <v>0</v>
      </c>
      <c r="H101" s="170"/>
      <c r="I101" s="171">
        <f>ROUND(E101*H101,2)</f>
        <v>0</v>
      </c>
      <c r="J101" s="170"/>
      <c r="K101" s="171">
        <f>ROUND(E101*J101,2)</f>
        <v>0</v>
      </c>
      <c r="L101" s="171">
        <v>21</v>
      </c>
      <c r="M101" s="171">
        <f>G101*(1+L101/100)</f>
        <v>0</v>
      </c>
      <c r="N101" s="171">
        <v>2.14E-3</v>
      </c>
      <c r="O101" s="171">
        <f>ROUND(E101*N101,2)</f>
        <v>0.01</v>
      </c>
      <c r="P101" s="171">
        <v>0</v>
      </c>
      <c r="Q101" s="171">
        <f>ROUND(E101*P101,2)</f>
        <v>0</v>
      </c>
      <c r="R101" s="171" t="s">
        <v>555</v>
      </c>
      <c r="S101" s="171" t="s">
        <v>142</v>
      </c>
      <c r="T101" s="172" t="s">
        <v>142</v>
      </c>
      <c r="U101" s="157">
        <v>1.08</v>
      </c>
      <c r="V101" s="157">
        <f>ROUND(E101*U101,2)</f>
        <v>3.24</v>
      </c>
      <c r="W101" s="157"/>
      <c r="X101" s="157" t="s">
        <v>165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92" t="s">
        <v>563</v>
      </c>
      <c r="D102" s="187"/>
      <c r="E102" s="188">
        <v>1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177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92" t="s">
        <v>564</v>
      </c>
      <c r="D103" s="187"/>
      <c r="E103" s="188">
        <v>1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177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92" t="s">
        <v>565</v>
      </c>
      <c r="D104" s="187"/>
      <c r="E104" s="188">
        <v>1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177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35</v>
      </c>
      <c r="B105" s="174" t="s">
        <v>566</v>
      </c>
      <c r="C105" s="182" t="s">
        <v>567</v>
      </c>
      <c r="D105" s="175" t="s">
        <v>163</v>
      </c>
      <c r="E105" s="176">
        <v>1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8">
        <v>0.02</v>
      </c>
      <c r="O105" s="178">
        <f>ROUND(E105*N105,2)</f>
        <v>0.02</v>
      </c>
      <c r="P105" s="178">
        <v>0</v>
      </c>
      <c r="Q105" s="178">
        <f>ROUND(E105*P105,2)</f>
        <v>0</v>
      </c>
      <c r="R105" s="178"/>
      <c r="S105" s="178" t="s">
        <v>225</v>
      </c>
      <c r="T105" s="179" t="s">
        <v>143</v>
      </c>
      <c r="U105" s="157">
        <v>0</v>
      </c>
      <c r="V105" s="157">
        <f>ROUND(E105*U105,2)</f>
        <v>0</v>
      </c>
      <c r="W105" s="157"/>
      <c r="X105" s="157" t="s">
        <v>280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281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36</v>
      </c>
      <c r="B106" s="174" t="s">
        <v>568</v>
      </c>
      <c r="C106" s="182" t="s">
        <v>569</v>
      </c>
      <c r="D106" s="175" t="s">
        <v>163</v>
      </c>
      <c r="E106" s="176">
        <v>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1.0500000000000001E-2</v>
      </c>
      <c r="O106" s="178">
        <f>ROUND(E106*N106,2)</f>
        <v>0.01</v>
      </c>
      <c r="P106" s="178">
        <v>0</v>
      </c>
      <c r="Q106" s="178">
        <f>ROUND(E106*P106,2)</f>
        <v>0</v>
      </c>
      <c r="R106" s="178"/>
      <c r="S106" s="178" t="s">
        <v>225</v>
      </c>
      <c r="T106" s="179" t="s">
        <v>143</v>
      </c>
      <c r="U106" s="157">
        <v>0</v>
      </c>
      <c r="V106" s="157">
        <f>ROUND(E106*U106,2)</f>
        <v>0</v>
      </c>
      <c r="W106" s="157"/>
      <c r="X106" s="157" t="s">
        <v>280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281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37</v>
      </c>
      <c r="B107" s="174" t="s">
        <v>570</v>
      </c>
      <c r="C107" s="182" t="s">
        <v>571</v>
      </c>
      <c r="D107" s="175" t="s">
        <v>163</v>
      </c>
      <c r="E107" s="176">
        <v>1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8">
        <v>5.0000000000000001E-3</v>
      </c>
      <c r="O107" s="178">
        <f>ROUND(E107*N107,2)</f>
        <v>0.01</v>
      </c>
      <c r="P107" s="178">
        <v>0</v>
      </c>
      <c r="Q107" s="178">
        <f>ROUND(E107*P107,2)</f>
        <v>0</v>
      </c>
      <c r="R107" s="178"/>
      <c r="S107" s="178" t="s">
        <v>225</v>
      </c>
      <c r="T107" s="179" t="s">
        <v>143</v>
      </c>
      <c r="U107" s="157">
        <v>0</v>
      </c>
      <c r="V107" s="157">
        <f>ROUND(E107*U107,2)</f>
        <v>0</v>
      </c>
      <c r="W107" s="157"/>
      <c r="X107" s="157" t="s">
        <v>280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281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38</v>
      </c>
      <c r="B108" s="167" t="s">
        <v>572</v>
      </c>
      <c r="C108" s="183" t="s">
        <v>573</v>
      </c>
      <c r="D108" s="168" t="s">
        <v>163</v>
      </c>
      <c r="E108" s="169">
        <v>1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71">
        <v>2.8E-3</v>
      </c>
      <c r="O108" s="171">
        <f>ROUND(E108*N108,2)</f>
        <v>0</v>
      </c>
      <c r="P108" s="171">
        <v>0</v>
      </c>
      <c r="Q108" s="171">
        <f>ROUND(E108*P108,2)</f>
        <v>0</v>
      </c>
      <c r="R108" s="171" t="s">
        <v>555</v>
      </c>
      <c r="S108" s="171" t="s">
        <v>142</v>
      </c>
      <c r="T108" s="172" t="s">
        <v>142</v>
      </c>
      <c r="U108" s="157">
        <v>2.16</v>
      </c>
      <c r="V108" s="157">
        <f>ROUND(E108*U108,2)</f>
        <v>2.16</v>
      </c>
      <c r="W108" s="157"/>
      <c r="X108" s="157" t="s">
        <v>165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166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92" t="s">
        <v>574</v>
      </c>
      <c r="D109" s="187"/>
      <c r="E109" s="188">
        <v>1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177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39</v>
      </c>
      <c r="B110" s="174" t="s">
        <v>575</v>
      </c>
      <c r="C110" s="182" t="s">
        <v>576</v>
      </c>
      <c r="D110" s="175" t="s">
        <v>163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2.3E-2</v>
      </c>
      <c r="O110" s="178">
        <f>ROUND(E110*N110,2)</f>
        <v>0.02</v>
      </c>
      <c r="P110" s="178">
        <v>0</v>
      </c>
      <c r="Q110" s="178">
        <f>ROUND(E110*P110,2)</f>
        <v>0</v>
      </c>
      <c r="R110" s="178"/>
      <c r="S110" s="178" t="s">
        <v>225</v>
      </c>
      <c r="T110" s="179" t="s">
        <v>143</v>
      </c>
      <c r="U110" s="157">
        <v>0</v>
      </c>
      <c r="V110" s="157">
        <f>ROUND(E110*U110,2)</f>
        <v>0</v>
      </c>
      <c r="W110" s="157"/>
      <c r="X110" s="157" t="s">
        <v>280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281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0" t="s">
        <v>137</v>
      </c>
      <c r="B111" s="161" t="s">
        <v>94</v>
      </c>
      <c r="C111" s="181" t="s">
        <v>95</v>
      </c>
      <c r="D111" s="162"/>
      <c r="E111" s="163"/>
      <c r="F111" s="164"/>
      <c r="G111" s="164">
        <f>SUMIF(AG112:AG114,"&lt;&gt;NOR",G112:G114)</f>
        <v>0</v>
      </c>
      <c r="H111" s="164"/>
      <c r="I111" s="164">
        <f>SUM(I112:I114)</f>
        <v>0</v>
      </c>
      <c r="J111" s="164"/>
      <c r="K111" s="164">
        <f>SUM(K112:K114)</f>
        <v>0</v>
      </c>
      <c r="L111" s="164"/>
      <c r="M111" s="164">
        <f>SUM(M112:M114)</f>
        <v>0</v>
      </c>
      <c r="N111" s="164"/>
      <c r="O111" s="164">
        <f>SUM(O112:O114)</f>
        <v>0</v>
      </c>
      <c r="P111" s="164"/>
      <c r="Q111" s="164">
        <f>SUM(Q112:Q114)</f>
        <v>0</v>
      </c>
      <c r="R111" s="164"/>
      <c r="S111" s="164"/>
      <c r="T111" s="165"/>
      <c r="U111" s="159"/>
      <c r="V111" s="159">
        <f>SUM(V112:V114)</f>
        <v>15.93</v>
      </c>
      <c r="W111" s="159"/>
      <c r="X111" s="159"/>
      <c r="AG111" t="s">
        <v>138</v>
      </c>
    </row>
    <row r="112" spans="1:60" outlineLevel="1" x14ac:dyDescent="0.2">
      <c r="A112" s="166">
        <v>40</v>
      </c>
      <c r="B112" s="167" t="s">
        <v>577</v>
      </c>
      <c r="C112" s="183" t="s">
        <v>578</v>
      </c>
      <c r="D112" s="168" t="s">
        <v>252</v>
      </c>
      <c r="E112" s="169">
        <v>26.150089999999999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1" t="s">
        <v>579</v>
      </c>
      <c r="S112" s="171" t="s">
        <v>142</v>
      </c>
      <c r="T112" s="172" t="s">
        <v>142</v>
      </c>
      <c r="U112" s="157">
        <v>0.60899999999999999</v>
      </c>
      <c r="V112" s="157">
        <f>ROUND(E112*U112,2)</f>
        <v>15.93</v>
      </c>
      <c r="W112" s="157"/>
      <c r="X112" s="157" t="s">
        <v>460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461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54"/>
      <c r="B113" s="155"/>
      <c r="C113" s="259" t="s">
        <v>580</v>
      </c>
      <c r="D113" s="260"/>
      <c r="E113" s="260"/>
      <c r="F113" s="260"/>
      <c r="G113" s="260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168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91" t="str">
        <f>C113</f>
        <v>na novostavbách a změnách objektů pro oplocení (815 2 JKSo), objekty zvláštní pro chov živočichů (815 3 JKSO), objekty pozemní různé (815 9 JKSO)</v>
      </c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61" t="s">
        <v>581</v>
      </c>
      <c r="D114" s="262"/>
      <c r="E114" s="262"/>
      <c r="F114" s="262"/>
      <c r="G114" s="262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168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91" t="str">
        <f>C114</f>
        <v>se svislou nosnou konstrukcí monolitickou betonovou tyčovou nebo plošnou ( KMCH 2 a 3 - JKSO šesté místo)</v>
      </c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60" t="s">
        <v>137</v>
      </c>
      <c r="B115" s="161" t="s">
        <v>100</v>
      </c>
      <c r="C115" s="181" t="s">
        <v>101</v>
      </c>
      <c r="D115" s="162"/>
      <c r="E115" s="163"/>
      <c r="F115" s="164"/>
      <c r="G115" s="164">
        <f>SUMIF(AG116:AG123,"&lt;&gt;NOR",G116:G123)</f>
        <v>0</v>
      </c>
      <c r="H115" s="164"/>
      <c r="I115" s="164">
        <f>SUM(I116:I123)</f>
        <v>0</v>
      </c>
      <c r="J115" s="164"/>
      <c r="K115" s="164">
        <f>SUM(K116:K123)</f>
        <v>0</v>
      </c>
      <c r="L115" s="164"/>
      <c r="M115" s="164">
        <f>SUM(M116:M123)</f>
        <v>0</v>
      </c>
      <c r="N115" s="164"/>
      <c r="O115" s="164">
        <f>SUM(O116:O123)</f>
        <v>0.19</v>
      </c>
      <c r="P115" s="164"/>
      <c r="Q115" s="164">
        <f>SUM(Q116:Q123)</f>
        <v>0</v>
      </c>
      <c r="R115" s="164"/>
      <c r="S115" s="164"/>
      <c r="T115" s="165"/>
      <c r="U115" s="159"/>
      <c r="V115" s="159">
        <f>SUM(V116:V123)</f>
        <v>8.9699999999999989</v>
      </c>
      <c r="W115" s="159"/>
      <c r="X115" s="159"/>
      <c r="AG115" t="s">
        <v>138</v>
      </c>
    </row>
    <row r="116" spans="1:60" ht="22.5" outlineLevel="1" x14ac:dyDescent="0.2">
      <c r="A116" s="166">
        <v>41</v>
      </c>
      <c r="B116" s="167" t="s">
        <v>582</v>
      </c>
      <c r="C116" s="183" t="s">
        <v>583</v>
      </c>
      <c r="D116" s="168" t="s">
        <v>174</v>
      </c>
      <c r="E116" s="169">
        <v>10.1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3.3E-4</v>
      </c>
      <c r="O116" s="171">
        <f>ROUND(E116*N116,2)</f>
        <v>0</v>
      </c>
      <c r="P116" s="171">
        <v>0</v>
      </c>
      <c r="Q116" s="171">
        <f>ROUND(E116*P116,2)</f>
        <v>0</v>
      </c>
      <c r="R116" s="171" t="s">
        <v>584</v>
      </c>
      <c r="S116" s="171" t="s">
        <v>142</v>
      </c>
      <c r="T116" s="172" t="s">
        <v>142</v>
      </c>
      <c r="U116" s="157">
        <v>2.75E-2</v>
      </c>
      <c r="V116" s="157">
        <f>ROUND(E116*U116,2)</f>
        <v>0.28000000000000003</v>
      </c>
      <c r="W116" s="157"/>
      <c r="X116" s="157" t="s">
        <v>165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166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92" t="s">
        <v>585</v>
      </c>
      <c r="D117" s="187"/>
      <c r="E117" s="188">
        <v>10.1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177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66">
        <v>42</v>
      </c>
      <c r="B118" s="167" t="s">
        <v>586</v>
      </c>
      <c r="C118" s="183" t="s">
        <v>587</v>
      </c>
      <c r="D118" s="168" t="s">
        <v>174</v>
      </c>
      <c r="E118" s="169">
        <v>20.239999999999998</v>
      </c>
      <c r="F118" s="170"/>
      <c r="G118" s="171">
        <f>ROUND(E118*F118,2)</f>
        <v>0</v>
      </c>
      <c r="H118" s="170"/>
      <c r="I118" s="171">
        <f>ROUND(E118*H118,2)</f>
        <v>0</v>
      </c>
      <c r="J118" s="170"/>
      <c r="K118" s="171">
        <f>ROUND(E118*J118,2)</f>
        <v>0</v>
      </c>
      <c r="L118" s="171">
        <v>21</v>
      </c>
      <c r="M118" s="171">
        <f>G118*(1+L118/100)</f>
        <v>0</v>
      </c>
      <c r="N118" s="171">
        <v>5.1999999999999995E-4</v>
      </c>
      <c r="O118" s="171">
        <f>ROUND(E118*N118,2)</f>
        <v>0.01</v>
      </c>
      <c r="P118" s="171">
        <v>0</v>
      </c>
      <c r="Q118" s="171">
        <f>ROUND(E118*P118,2)</f>
        <v>0</v>
      </c>
      <c r="R118" s="171" t="s">
        <v>584</v>
      </c>
      <c r="S118" s="171" t="s">
        <v>142</v>
      </c>
      <c r="T118" s="172" t="s">
        <v>142</v>
      </c>
      <c r="U118" s="157">
        <v>4.9000000000000002E-2</v>
      </c>
      <c r="V118" s="157">
        <f>ROUND(E118*U118,2)</f>
        <v>0.99</v>
      </c>
      <c r="W118" s="157"/>
      <c r="X118" s="157" t="s">
        <v>165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92" t="s">
        <v>588</v>
      </c>
      <c r="D119" s="187"/>
      <c r="E119" s="188">
        <v>20.239999999999998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177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 x14ac:dyDescent="0.2">
      <c r="A120" s="173">
        <v>43</v>
      </c>
      <c r="B120" s="174" t="s">
        <v>589</v>
      </c>
      <c r="C120" s="182" t="s">
        <v>590</v>
      </c>
      <c r="D120" s="175" t="s">
        <v>174</v>
      </c>
      <c r="E120" s="176">
        <v>10.1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8">
        <v>5.5900000000000004E-3</v>
      </c>
      <c r="O120" s="178">
        <f>ROUND(E120*N120,2)</f>
        <v>0.06</v>
      </c>
      <c r="P120" s="178">
        <v>0</v>
      </c>
      <c r="Q120" s="178">
        <f>ROUND(E120*P120,2)</f>
        <v>0</v>
      </c>
      <c r="R120" s="178" t="s">
        <v>584</v>
      </c>
      <c r="S120" s="178" t="s">
        <v>142</v>
      </c>
      <c r="T120" s="179" t="s">
        <v>142</v>
      </c>
      <c r="U120" s="157">
        <v>0.22991</v>
      </c>
      <c r="V120" s="157">
        <f>ROUND(E120*U120,2)</f>
        <v>2.3199999999999998</v>
      </c>
      <c r="W120" s="157"/>
      <c r="X120" s="157" t="s">
        <v>165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66">
        <v>44</v>
      </c>
      <c r="B121" s="167" t="s">
        <v>591</v>
      </c>
      <c r="C121" s="183" t="s">
        <v>592</v>
      </c>
      <c r="D121" s="168" t="s">
        <v>174</v>
      </c>
      <c r="E121" s="169">
        <v>20.239999999999998</v>
      </c>
      <c r="F121" s="170"/>
      <c r="G121" s="171">
        <f>ROUND(E121*F121,2)</f>
        <v>0</v>
      </c>
      <c r="H121" s="170"/>
      <c r="I121" s="171">
        <f>ROUND(E121*H121,2)</f>
        <v>0</v>
      </c>
      <c r="J121" s="170"/>
      <c r="K121" s="171">
        <f>ROUND(E121*J121,2)</f>
        <v>0</v>
      </c>
      <c r="L121" s="171">
        <v>21</v>
      </c>
      <c r="M121" s="171">
        <f>G121*(1+L121/100)</f>
        <v>0</v>
      </c>
      <c r="N121" s="171">
        <v>5.9800000000000001E-3</v>
      </c>
      <c r="O121" s="171">
        <f>ROUND(E121*N121,2)</f>
        <v>0.12</v>
      </c>
      <c r="P121" s="171">
        <v>0</v>
      </c>
      <c r="Q121" s="171">
        <f>ROUND(E121*P121,2)</f>
        <v>0</v>
      </c>
      <c r="R121" s="171" t="s">
        <v>584</v>
      </c>
      <c r="S121" s="171" t="s">
        <v>142</v>
      </c>
      <c r="T121" s="172" t="s">
        <v>142</v>
      </c>
      <c r="U121" s="157">
        <v>0.26600000000000001</v>
      </c>
      <c r="V121" s="157">
        <f>ROUND(E121*U121,2)</f>
        <v>5.38</v>
      </c>
      <c r="W121" s="157"/>
      <c r="X121" s="157" t="s">
        <v>165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166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>
        <v>45</v>
      </c>
      <c r="B122" s="155" t="s">
        <v>593</v>
      </c>
      <c r="C122" s="195" t="s">
        <v>594</v>
      </c>
      <c r="D122" s="156" t="s">
        <v>0</v>
      </c>
      <c r="E122" s="194"/>
      <c r="F122" s="158"/>
      <c r="G122" s="157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 t="s">
        <v>584</v>
      </c>
      <c r="S122" s="157" t="s">
        <v>142</v>
      </c>
      <c r="T122" s="157" t="s">
        <v>142</v>
      </c>
      <c r="U122" s="157">
        <v>0</v>
      </c>
      <c r="V122" s="157">
        <f>ROUND(E122*U122,2)</f>
        <v>0</v>
      </c>
      <c r="W122" s="157"/>
      <c r="X122" s="157" t="s">
        <v>460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461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61" t="s">
        <v>595</v>
      </c>
      <c r="D123" s="262"/>
      <c r="E123" s="262"/>
      <c r="F123" s="262"/>
      <c r="G123" s="262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3"/>
      <c r="B124" s="4"/>
      <c r="C124" s="18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124</v>
      </c>
    </row>
    <row r="125" spans="1:60" x14ac:dyDescent="0.2">
      <c r="A125" s="150"/>
      <c r="B125" s="151" t="s">
        <v>29</v>
      </c>
      <c r="C125" s="185"/>
      <c r="D125" s="152"/>
      <c r="E125" s="153"/>
      <c r="F125" s="153"/>
      <c r="G125" s="180">
        <f>G8+G41+G68+G72+G100+G111+G115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158</v>
      </c>
    </row>
    <row r="126" spans="1:60" x14ac:dyDescent="0.2">
      <c r="C126" s="186"/>
      <c r="D126" s="10"/>
      <c r="AG126" t="s">
        <v>159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7B" sheet="1"/>
  <mergeCells count="33">
    <mergeCell ref="C32:G32"/>
    <mergeCell ref="A1:G1"/>
    <mergeCell ref="C2:G2"/>
    <mergeCell ref="C3:G3"/>
    <mergeCell ref="C4:G4"/>
    <mergeCell ref="C10:G10"/>
    <mergeCell ref="C13:G13"/>
    <mergeCell ref="C16:G16"/>
    <mergeCell ref="C18:G18"/>
    <mergeCell ref="C20:G20"/>
    <mergeCell ref="C22:G22"/>
    <mergeCell ref="C28:G28"/>
    <mergeCell ref="C79:G79"/>
    <mergeCell ref="C34:G34"/>
    <mergeCell ref="C45:G45"/>
    <mergeCell ref="C48:G48"/>
    <mergeCell ref="C51:G51"/>
    <mergeCell ref="C54:G54"/>
    <mergeCell ref="C56:G56"/>
    <mergeCell ref="C61:G61"/>
    <mergeCell ref="C64:G64"/>
    <mergeCell ref="C66:G66"/>
    <mergeCell ref="C70:G70"/>
    <mergeCell ref="C76:G76"/>
    <mergeCell ref="C113:G113"/>
    <mergeCell ref="C114:G114"/>
    <mergeCell ref="C123:G123"/>
    <mergeCell ref="C81:G81"/>
    <mergeCell ref="C84:G84"/>
    <mergeCell ref="C87:G87"/>
    <mergeCell ref="C90:G90"/>
    <mergeCell ref="C92:G92"/>
    <mergeCell ref="C95:G9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160</v>
      </c>
      <c r="B1" s="252"/>
      <c r="C1" s="252"/>
      <c r="D1" s="252"/>
      <c r="E1" s="252"/>
      <c r="F1" s="252"/>
      <c r="G1" s="252"/>
      <c r="AG1" t="s">
        <v>110</v>
      </c>
    </row>
    <row r="2" spans="1:60" ht="24.95" customHeight="1" x14ac:dyDescent="0.2">
      <c r="A2" s="139" t="s">
        <v>7</v>
      </c>
      <c r="B2" s="48" t="s">
        <v>43</v>
      </c>
      <c r="C2" s="253" t="s">
        <v>44</v>
      </c>
      <c r="D2" s="254"/>
      <c r="E2" s="254"/>
      <c r="F2" s="254"/>
      <c r="G2" s="255"/>
      <c r="AG2" t="s">
        <v>111</v>
      </c>
    </row>
    <row r="3" spans="1:60" ht="24.95" customHeight="1" x14ac:dyDescent="0.2">
      <c r="A3" s="139" t="s">
        <v>8</v>
      </c>
      <c r="B3" s="48" t="s">
        <v>70</v>
      </c>
      <c r="C3" s="253" t="s">
        <v>71</v>
      </c>
      <c r="D3" s="254"/>
      <c r="E3" s="254"/>
      <c r="F3" s="254"/>
      <c r="G3" s="255"/>
      <c r="AC3" s="121" t="s">
        <v>596</v>
      </c>
      <c r="AG3" t="s">
        <v>114</v>
      </c>
    </row>
    <row r="4" spans="1:60" ht="24.95" customHeight="1" x14ac:dyDescent="0.2">
      <c r="A4" s="140" t="s">
        <v>9</v>
      </c>
      <c r="B4" s="141" t="s">
        <v>72</v>
      </c>
      <c r="C4" s="256" t="s">
        <v>73</v>
      </c>
      <c r="D4" s="257"/>
      <c r="E4" s="257"/>
      <c r="F4" s="257"/>
      <c r="G4" s="258"/>
      <c r="AG4" t="s">
        <v>115</v>
      </c>
    </row>
    <row r="5" spans="1:60" x14ac:dyDescent="0.2">
      <c r="D5" s="10"/>
    </row>
    <row r="6" spans="1:60" ht="38.25" x14ac:dyDescent="0.2">
      <c r="A6" s="143" t="s">
        <v>116</v>
      </c>
      <c r="B6" s="145" t="s">
        <v>117</v>
      </c>
      <c r="C6" s="145" t="s">
        <v>118</v>
      </c>
      <c r="D6" s="144" t="s">
        <v>119</v>
      </c>
      <c r="E6" s="143" t="s">
        <v>120</v>
      </c>
      <c r="F6" s="142" t="s">
        <v>121</v>
      </c>
      <c r="G6" s="143" t="s">
        <v>29</v>
      </c>
      <c r="H6" s="146" t="s">
        <v>30</v>
      </c>
      <c r="I6" s="146" t="s">
        <v>122</v>
      </c>
      <c r="J6" s="146" t="s">
        <v>31</v>
      </c>
      <c r="K6" s="146" t="s">
        <v>123</v>
      </c>
      <c r="L6" s="146" t="s">
        <v>124</v>
      </c>
      <c r="M6" s="146" t="s">
        <v>125</v>
      </c>
      <c r="N6" s="146" t="s">
        <v>126</v>
      </c>
      <c r="O6" s="146" t="s">
        <v>127</v>
      </c>
      <c r="P6" s="146" t="s">
        <v>128</v>
      </c>
      <c r="Q6" s="146" t="s">
        <v>129</v>
      </c>
      <c r="R6" s="146" t="s">
        <v>130</v>
      </c>
      <c r="S6" s="146" t="s">
        <v>131</v>
      </c>
      <c r="T6" s="146" t="s">
        <v>132</v>
      </c>
      <c r="U6" s="146" t="s">
        <v>133</v>
      </c>
      <c r="V6" s="146" t="s">
        <v>134</v>
      </c>
      <c r="W6" s="146" t="s">
        <v>135</v>
      </c>
      <c r="X6" s="146" t="s">
        <v>136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137</v>
      </c>
      <c r="B8" s="161" t="s">
        <v>96</v>
      </c>
      <c r="C8" s="181" t="s">
        <v>97</v>
      </c>
      <c r="D8" s="162"/>
      <c r="E8" s="163"/>
      <c r="F8" s="164"/>
      <c r="G8" s="164">
        <f>SUMIF(AG9:AG38,"&lt;&gt;NOR",G9:G38)</f>
        <v>0</v>
      </c>
      <c r="H8" s="164"/>
      <c r="I8" s="164">
        <f>SUM(I9:I38)</f>
        <v>0</v>
      </c>
      <c r="J8" s="164"/>
      <c r="K8" s="164">
        <f>SUM(K9:K38)</f>
        <v>0</v>
      </c>
      <c r="L8" s="164"/>
      <c r="M8" s="164">
        <f>SUM(M9:M38)</f>
        <v>0</v>
      </c>
      <c r="N8" s="164"/>
      <c r="O8" s="164">
        <f>SUM(O9:O38)</f>
        <v>0</v>
      </c>
      <c r="P8" s="164"/>
      <c r="Q8" s="164">
        <f>SUM(Q9:Q38)</f>
        <v>0</v>
      </c>
      <c r="R8" s="164"/>
      <c r="S8" s="164"/>
      <c r="T8" s="165"/>
      <c r="U8" s="159"/>
      <c r="V8" s="159">
        <f>SUM(V9:V38)</f>
        <v>0</v>
      </c>
      <c r="W8" s="159"/>
      <c r="X8" s="159"/>
      <c r="AG8" t="s">
        <v>138</v>
      </c>
    </row>
    <row r="9" spans="1:60" outlineLevel="1" x14ac:dyDescent="0.2">
      <c r="A9" s="166">
        <v>1</v>
      </c>
      <c r="B9" s="167" t="s">
        <v>597</v>
      </c>
      <c r="C9" s="183" t="s">
        <v>598</v>
      </c>
      <c r="D9" s="168" t="s">
        <v>599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225</v>
      </c>
      <c r="T9" s="172" t="s">
        <v>143</v>
      </c>
      <c r="U9" s="157">
        <v>0</v>
      </c>
      <c r="V9" s="157">
        <f>ROUND(E9*U9,2)</f>
        <v>0</v>
      </c>
      <c r="W9" s="157"/>
      <c r="X9" s="157" t="s">
        <v>165</v>
      </c>
      <c r="Y9" s="147"/>
      <c r="Z9" s="147"/>
      <c r="AA9" s="147"/>
      <c r="AB9" s="147"/>
      <c r="AC9" s="147"/>
      <c r="AD9" s="147"/>
      <c r="AE9" s="147"/>
      <c r="AF9" s="147"/>
      <c r="AG9" s="147" t="s">
        <v>600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63" t="s">
        <v>601</v>
      </c>
      <c r="D10" s="264"/>
      <c r="E10" s="264"/>
      <c r="F10" s="264"/>
      <c r="G10" s="26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602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91" t="str">
        <f>C10</f>
        <v>Filtr DN 80, PN 10, mat. provedení – těleso ze šedé litiny, sítko z nerezové oceli, velikost ok ca 0,5 mm; médium – pitná voda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603</v>
      </c>
      <c r="C11" s="183" t="s">
        <v>604</v>
      </c>
      <c r="D11" s="168" t="s">
        <v>599</v>
      </c>
      <c r="E11" s="169">
        <v>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1"/>
      <c r="S11" s="171" t="s">
        <v>225</v>
      </c>
      <c r="T11" s="172" t="s">
        <v>143</v>
      </c>
      <c r="U11" s="157">
        <v>0</v>
      </c>
      <c r="V11" s="157">
        <f>ROUND(E11*U11,2)</f>
        <v>0</v>
      </c>
      <c r="W11" s="157"/>
      <c r="X11" s="157" t="s">
        <v>165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600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63" t="s">
        <v>605</v>
      </c>
      <c r="D12" s="264"/>
      <c r="E12" s="264"/>
      <c r="F12" s="264"/>
      <c r="G12" s="264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602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65" t="s">
        <v>606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602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65" t="s">
        <v>607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602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65" t="s">
        <v>608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602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65" t="s">
        <v>609</v>
      </c>
      <c r="D16" s="266"/>
      <c r="E16" s="266"/>
      <c r="F16" s="266"/>
      <c r="G16" s="266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602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65" t="s">
        <v>610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602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65" t="s">
        <v>611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602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5" t="s">
        <v>612</v>
      </c>
      <c r="D19" s="266"/>
      <c r="E19" s="266"/>
      <c r="F19" s="266"/>
      <c r="G19" s="26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602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65" t="s">
        <v>613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602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65" t="s">
        <v>614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602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65" t="s">
        <v>615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602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65" t="s">
        <v>616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602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5" t="s">
        <v>617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602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3</v>
      </c>
      <c r="B25" s="167" t="s">
        <v>618</v>
      </c>
      <c r="C25" s="183" t="s">
        <v>619</v>
      </c>
      <c r="D25" s="168" t="s">
        <v>599</v>
      </c>
      <c r="E25" s="169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/>
      <c r="S25" s="171" t="s">
        <v>225</v>
      </c>
      <c r="T25" s="172" t="s">
        <v>143</v>
      </c>
      <c r="U25" s="157">
        <v>0</v>
      </c>
      <c r="V25" s="157">
        <f>ROUND(E25*U25,2)</f>
        <v>0</v>
      </c>
      <c r="W25" s="157"/>
      <c r="X25" s="157" t="s">
        <v>165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600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263" t="s">
        <v>620</v>
      </c>
      <c r="D26" s="264"/>
      <c r="E26" s="264"/>
      <c r="F26" s="264"/>
      <c r="G26" s="26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602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91" t="str">
        <f>C26</f>
        <v>F-kus (trubní mezikus s pevnou přírubou na jednom konci, druhý konec hladký) DN 80, PN 16, mat. provedení – šedá litina; médium – pitná voda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4</v>
      </c>
      <c r="B27" s="167" t="s">
        <v>621</v>
      </c>
      <c r="C27" s="183" t="s">
        <v>622</v>
      </c>
      <c r="D27" s="168" t="s">
        <v>599</v>
      </c>
      <c r="E27" s="169">
        <v>1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1"/>
      <c r="S27" s="171" t="s">
        <v>225</v>
      </c>
      <c r="T27" s="172" t="s">
        <v>143</v>
      </c>
      <c r="U27" s="157">
        <v>0</v>
      </c>
      <c r="V27" s="157">
        <f>ROUND(E27*U27,2)</f>
        <v>0</v>
      </c>
      <c r="W27" s="157"/>
      <c r="X27" s="157" t="s">
        <v>165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600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63" t="s">
        <v>623</v>
      </c>
      <c r="D28" s="264"/>
      <c r="E28" s="264"/>
      <c r="F28" s="264"/>
      <c r="G28" s="26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602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91" t="str">
        <f>C28</f>
        <v>E-kus (demontovatelná dvoukomorová příruba s dvoustupňovou pryžovou manžetou) DN 80, PN 16, mat. provedení – šedá litina; médium – pitná voda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5</v>
      </c>
      <c r="B29" s="167" t="s">
        <v>624</v>
      </c>
      <c r="C29" s="183" t="s">
        <v>625</v>
      </c>
      <c r="D29" s="168" t="s">
        <v>599</v>
      </c>
      <c r="E29" s="169">
        <v>1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/>
      <c r="S29" s="171" t="s">
        <v>225</v>
      </c>
      <c r="T29" s="172" t="s">
        <v>143</v>
      </c>
      <c r="U29" s="157">
        <v>0</v>
      </c>
      <c r="V29" s="157">
        <f>ROUND(E29*U29,2)</f>
        <v>0</v>
      </c>
      <c r="W29" s="157"/>
      <c r="X29" s="157" t="s">
        <v>165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600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63" t="s">
        <v>626</v>
      </c>
      <c r="D30" s="264"/>
      <c r="E30" s="264"/>
      <c r="F30" s="264"/>
      <c r="G30" s="264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602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91" t="str">
        <f>C30</f>
        <v>Vodárenské uzavírací šoupátko DN 80, PN 10, mat. provedení – těleso z tvárné litiny, klín pogumován antibakteriální pryží z EPDM, vřeteno z nerezavějící oceli, ovládání ručním kolem; médium – pitná voda</v>
      </c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6</v>
      </c>
      <c r="B31" s="167" t="s">
        <v>627</v>
      </c>
      <c r="C31" s="183" t="s">
        <v>628</v>
      </c>
      <c r="D31" s="168" t="s">
        <v>599</v>
      </c>
      <c r="E31" s="169">
        <v>2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71">
        <v>0</v>
      </c>
      <c r="O31" s="171">
        <f>ROUND(E31*N31,2)</f>
        <v>0</v>
      </c>
      <c r="P31" s="171">
        <v>0</v>
      </c>
      <c r="Q31" s="171">
        <f>ROUND(E31*P31,2)</f>
        <v>0</v>
      </c>
      <c r="R31" s="171"/>
      <c r="S31" s="171" t="s">
        <v>225</v>
      </c>
      <c r="T31" s="172" t="s">
        <v>143</v>
      </c>
      <c r="U31" s="157">
        <v>0</v>
      </c>
      <c r="V31" s="157">
        <f>ROUND(E31*U31,2)</f>
        <v>0</v>
      </c>
      <c r="W31" s="157"/>
      <c r="X31" s="157" t="s">
        <v>165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600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63" t="s">
        <v>629</v>
      </c>
      <c r="D32" s="264"/>
      <c r="E32" s="264"/>
      <c r="F32" s="264"/>
      <c r="G32" s="26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602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91" t="str">
        <f>C32</f>
        <v>Bezpřírubová uzavírací klapka DN 80, PN 10, mat. provedení – těleso ze šedé litiny, disk z nerezové oceli, ovládání ruční pákou; médium – pitná voda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6">
        <v>7</v>
      </c>
      <c r="B33" s="167" t="s">
        <v>630</v>
      </c>
      <c r="C33" s="183" t="s">
        <v>631</v>
      </c>
      <c r="D33" s="168" t="s">
        <v>599</v>
      </c>
      <c r="E33" s="169">
        <v>1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225</v>
      </c>
      <c r="T33" s="172" t="s">
        <v>143</v>
      </c>
      <c r="U33" s="157">
        <v>0</v>
      </c>
      <c r="V33" s="157">
        <f>ROUND(E33*U33,2)</f>
        <v>0</v>
      </c>
      <c r="W33" s="157"/>
      <c r="X33" s="157" t="s">
        <v>165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63" t="s">
        <v>632</v>
      </c>
      <c r="D34" s="264"/>
      <c r="E34" s="264"/>
      <c r="F34" s="264"/>
      <c r="G34" s="264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602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8</v>
      </c>
      <c r="B35" s="167" t="s">
        <v>633</v>
      </c>
      <c r="C35" s="183" t="s">
        <v>634</v>
      </c>
      <c r="D35" s="168" t="s">
        <v>599</v>
      </c>
      <c r="E35" s="169">
        <v>1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1"/>
      <c r="S35" s="171" t="s">
        <v>225</v>
      </c>
      <c r="T35" s="172" t="s">
        <v>143</v>
      </c>
      <c r="U35" s="157">
        <v>0</v>
      </c>
      <c r="V35" s="157">
        <f>ROUND(E35*U35,2)</f>
        <v>0</v>
      </c>
      <c r="W35" s="157"/>
      <c r="X35" s="157" t="s">
        <v>165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600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63" t="s">
        <v>635</v>
      </c>
      <c r="D36" s="264"/>
      <c r="E36" s="264"/>
      <c r="F36" s="264"/>
      <c r="G36" s="264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602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9</v>
      </c>
      <c r="B37" s="167" t="s">
        <v>636</v>
      </c>
      <c r="C37" s="183" t="s">
        <v>637</v>
      </c>
      <c r="D37" s="168" t="s">
        <v>638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/>
      <c r="S37" s="171" t="s">
        <v>225</v>
      </c>
      <c r="T37" s="172" t="s">
        <v>143</v>
      </c>
      <c r="U37" s="157">
        <v>0</v>
      </c>
      <c r="V37" s="157">
        <f>ROUND(E37*U37,2)</f>
        <v>0</v>
      </c>
      <c r="W37" s="157"/>
      <c r="X37" s="157" t="s">
        <v>165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600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63" t="s">
        <v>639</v>
      </c>
      <c r="D38" s="264"/>
      <c r="E38" s="264"/>
      <c r="F38" s="264"/>
      <c r="G38" s="264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602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91" t="str">
        <f>C38</f>
        <v>Manometr o 100, měřicí rozsah 0 – 10 bar, médium – pitná voda; včetně manometrického kohoutu M 20x1,5</v>
      </c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0" t="s">
        <v>137</v>
      </c>
      <c r="B39" s="161" t="s">
        <v>98</v>
      </c>
      <c r="C39" s="181" t="s">
        <v>99</v>
      </c>
      <c r="D39" s="162"/>
      <c r="E39" s="163"/>
      <c r="F39" s="164"/>
      <c r="G39" s="164">
        <f>SUMIF(AG40:AG68,"&lt;&gt;NOR",G40:G68)</f>
        <v>0</v>
      </c>
      <c r="H39" s="164"/>
      <c r="I39" s="164">
        <f>SUM(I40:I68)</f>
        <v>0</v>
      </c>
      <c r="J39" s="164"/>
      <c r="K39" s="164">
        <f>SUM(K40:K68)</f>
        <v>0</v>
      </c>
      <c r="L39" s="164"/>
      <c r="M39" s="164">
        <f>SUM(M40:M68)</f>
        <v>0</v>
      </c>
      <c r="N39" s="164"/>
      <c r="O39" s="164">
        <f>SUM(O40:O68)</f>
        <v>0</v>
      </c>
      <c r="P39" s="164"/>
      <c r="Q39" s="164">
        <f>SUM(Q40:Q68)</f>
        <v>0</v>
      </c>
      <c r="R39" s="164"/>
      <c r="S39" s="164"/>
      <c r="T39" s="165"/>
      <c r="U39" s="159"/>
      <c r="V39" s="159">
        <f>SUM(V40:V68)</f>
        <v>0</v>
      </c>
      <c r="W39" s="159"/>
      <c r="X39" s="159"/>
      <c r="AG39" t="s">
        <v>138</v>
      </c>
    </row>
    <row r="40" spans="1:60" outlineLevel="1" x14ac:dyDescent="0.2">
      <c r="A40" s="166">
        <v>10</v>
      </c>
      <c r="B40" s="167" t="s">
        <v>640</v>
      </c>
      <c r="C40" s="183" t="s">
        <v>641</v>
      </c>
      <c r="D40" s="168" t="s">
        <v>599</v>
      </c>
      <c r="E40" s="169">
        <v>4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1"/>
      <c r="S40" s="171" t="s">
        <v>225</v>
      </c>
      <c r="T40" s="172" t="s">
        <v>143</v>
      </c>
      <c r="U40" s="157">
        <v>0</v>
      </c>
      <c r="V40" s="157">
        <f>ROUND(E40*U40,2)</f>
        <v>0</v>
      </c>
      <c r="W40" s="157"/>
      <c r="X40" s="157" t="s">
        <v>165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600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63" t="s">
        <v>642</v>
      </c>
      <c r="D41" s="264"/>
      <c r="E41" s="264"/>
      <c r="F41" s="264"/>
      <c r="G41" s="264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602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91" t="str">
        <f>C41</f>
        <v>Příruba plochá přivařovací, DN 50, PN 10, tl. příruby B = 10 mm, mat. provedení – nerezová ocel DIN 1.4301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6">
        <v>11</v>
      </c>
      <c r="B42" s="167" t="s">
        <v>643</v>
      </c>
      <c r="C42" s="183" t="s">
        <v>644</v>
      </c>
      <c r="D42" s="168" t="s">
        <v>599</v>
      </c>
      <c r="E42" s="169">
        <v>9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1"/>
      <c r="S42" s="171" t="s">
        <v>225</v>
      </c>
      <c r="T42" s="172" t="s">
        <v>143</v>
      </c>
      <c r="U42" s="157">
        <v>0</v>
      </c>
      <c r="V42" s="157">
        <f>ROUND(E42*U42,2)</f>
        <v>0</v>
      </c>
      <c r="W42" s="157"/>
      <c r="X42" s="157" t="s">
        <v>165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600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3" t="s">
        <v>645</v>
      </c>
      <c r="D43" s="264"/>
      <c r="E43" s="264"/>
      <c r="F43" s="264"/>
      <c r="G43" s="26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602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91" t="str">
        <f>C43</f>
        <v>Příruba plochá přivařovací, DN 80, PN 10, tl. příruby B = 10 mm, mat. provedení – nerezová ocel DIN 1.4301</v>
      </c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6">
        <v>12</v>
      </c>
      <c r="B44" s="167" t="s">
        <v>646</v>
      </c>
      <c r="C44" s="183" t="s">
        <v>647</v>
      </c>
      <c r="D44" s="168" t="s">
        <v>599</v>
      </c>
      <c r="E44" s="169">
        <v>2</v>
      </c>
      <c r="F44" s="170"/>
      <c r="G44" s="171">
        <f>ROUND(E44*F44,2)</f>
        <v>0</v>
      </c>
      <c r="H44" s="170"/>
      <c r="I44" s="171">
        <f>ROUND(E44*H44,2)</f>
        <v>0</v>
      </c>
      <c r="J44" s="170"/>
      <c r="K44" s="171">
        <f>ROUND(E44*J44,2)</f>
        <v>0</v>
      </c>
      <c r="L44" s="171">
        <v>21</v>
      </c>
      <c r="M44" s="171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1"/>
      <c r="S44" s="171" t="s">
        <v>225</v>
      </c>
      <c r="T44" s="172" t="s">
        <v>143</v>
      </c>
      <c r="U44" s="157">
        <v>0</v>
      </c>
      <c r="V44" s="157">
        <f>ROUND(E44*U44,2)</f>
        <v>0</v>
      </c>
      <c r="W44" s="157"/>
      <c r="X44" s="157" t="s">
        <v>165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600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63" t="s">
        <v>648</v>
      </c>
      <c r="D45" s="264"/>
      <c r="E45" s="264"/>
      <c r="F45" s="264"/>
      <c r="G45" s="264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602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6">
        <v>13</v>
      </c>
      <c r="B46" s="167" t="s">
        <v>649</v>
      </c>
      <c r="C46" s="183" t="s">
        <v>650</v>
      </c>
      <c r="D46" s="168" t="s">
        <v>599</v>
      </c>
      <c r="E46" s="169">
        <v>3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1"/>
      <c r="S46" s="171" t="s">
        <v>225</v>
      </c>
      <c r="T46" s="172" t="s">
        <v>143</v>
      </c>
      <c r="U46" s="157">
        <v>0</v>
      </c>
      <c r="V46" s="157">
        <f>ROUND(E46*U46,2)</f>
        <v>0</v>
      </c>
      <c r="W46" s="157"/>
      <c r="X46" s="157" t="s">
        <v>165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600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63" t="s">
        <v>651</v>
      </c>
      <c r="D47" s="264"/>
      <c r="E47" s="264"/>
      <c r="F47" s="264"/>
      <c r="G47" s="264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602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6">
        <v>14</v>
      </c>
      <c r="B48" s="167" t="s">
        <v>652</v>
      </c>
      <c r="C48" s="183" t="s">
        <v>647</v>
      </c>
      <c r="D48" s="168" t="s">
        <v>599</v>
      </c>
      <c r="E48" s="169">
        <v>6</v>
      </c>
      <c r="F48" s="170"/>
      <c r="G48" s="171">
        <f>ROUND(E48*F48,2)</f>
        <v>0</v>
      </c>
      <c r="H48" s="170"/>
      <c r="I48" s="171">
        <f>ROUND(E48*H48,2)</f>
        <v>0</v>
      </c>
      <c r="J48" s="170"/>
      <c r="K48" s="171">
        <f>ROUND(E48*J48,2)</f>
        <v>0</v>
      </c>
      <c r="L48" s="171">
        <v>21</v>
      </c>
      <c r="M48" s="171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1"/>
      <c r="S48" s="171" t="s">
        <v>225</v>
      </c>
      <c r="T48" s="172" t="s">
        <v>143</v>
      </c>
      <c r="U48" s="157">
        <v>0</v>
      </c>
      <c r="V48" s="157">
        <f>ROUND(E48*U48,2)</f>
        <v>0</v>
      </c>
      <c r="W48" s="157"/>
      <c r="X48" s="157" t="s">
        <v>165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600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63" t="s">
        <v>653</v>
      </c>
      <c r="D49" s="264"/>
      <c r="E49" s="264"/>
      <c r="F49" s="264"/>
      <c r="G49" s="264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602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6">
        <v>15</v>
      </c>
      <c r="B50" s="167" t="s">
        <v>654</v>
      </c>
      <c r="C50" s="183" t="s">
        <v>655</v>
      </c>
      <c r="D50" s="168" t="s">
        <v>656</v>
      </c>
      <c r="E50" s="169">
        <v>3</v>
      </c>
      <c r="F50" s="170"/>
      <c r="G50" s="171">
        <f>ROUND(E50*F50,2)</f>
        <v>0</v>
      </c>
      <c r="H50" s="170"/>
      <c r="I50" s="171">
        <f>ROUND(E50*H50,2)</f>
        <v>0</v>
      </c>
      <c r="J50" s="170"/>
      <c r="K50" s="171">
        <f>ROUND(E50*J50,2)</f>
        <v>0</v>
      </c>
      <c r="L50" s="171">
        <v>21</v>
      </c>
      <c r="M50" s="171">
        <f>G50*(1+L50/100)</f>
        <v>0</v>
      </c>
      <c r="N50" s="171">
        <v>0</v>
      </c>
      <c r="O50" s="171">
        <f>ROUND(E50*N50,2)</f>
        <v>0</v>
      </c>
      <c r="P50" s="171">
        <v>0</v>
      </c>
      <c r="Q50" s="171">
        <f>ROUND(E50*P50,2)</f>
        <v>0</v>
      </c>
      <c r="R50" s="171"/>
      <c r="S50" s="171" t="s">
        <v>225</v>
      </c>
      <c r="T50" s="172" t="s">
        <v>143</v>
      </c>
      <c r="U50" s="157">
        <v>0</v>
      </c>
      <c r="V50" s="157">
        <f>ROUND(E50*U50,2)</f>
        <v>0</v>
      </c>
      <c r="W50" s="157"/>
      <c r="X50" s="157" t="s">
        <v>165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600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63" t="s">
        <v>657</v>
      </c>
      <c r="D51" s="264"/>
      <c r="E51" s="264"/>
      <c r="F51" s="264"/>
      <c r="G51" s="264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602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6">
        <v>16</v>
      </c>
      <c r="B52" s="167" t="s">
        <v>658</v>
      </c>
      <c r="C52" s="183" t="s">
        <v>659</v>
      </c>
      <c r="D52" s="168" t="s">
        <v>656</v>
      </c>
      <c r="E52" s="169">
        <v>2</v>
      </c>
      <c r="F52" s="170"/>
      <c r="G52" s="171">
        <f>ROUND(E52*F52,2)</f>
        <v>0</v>
      </c>
      <c r="H52" s="170"/>
      <c r="I52" s="171">
        <f>ROUND(E52*H52,2)</f>
        <v>0</v>
      </c>
      <c r="J52" s="170"/>
      <c r="K52" s="171">
        <f>ROUND(E52*J52,2)</f>
        <v>0</v>
      </c>
      <c r="L52" s="171">
        <v>21</v>
      </c>
      <c r="M52" s="171">
        <f>G52*(1+L52/100)</f>
        <v>0</v>
      </c>
      <c r="N52" s="171">
        <v>0</v>
      </c>
      <c r="O52" s="171">
        <f>ROUND(E52*N52,2)</f>
        <v>0</v>
      </c>
      <c r="P52" s="171">
        <v>0</v>
      </c>
      <c r="Q52" s="171">
        <f>ROUND(E52*P52,2)</f>
        <v>0</v>
      </c>
      <c r="R52" s="171"/>
      <c r="S52" s="171" t="s">
        <v>225</v>
      </c>
      <c r="T52" s="172" t="s">
        <v>143</v>
      </c>
      <c r="U52" s="157">
        <v>0</v>
      </c>
      <c r="V52" s="157">
        <f>ROUND(E52*U52,2)</f>
        <v>0</v>
      </c>
      <c r="W52" s="157"/>
      <c r="X52" s="157" t="s">
        <v>165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600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63" t="s">
        <v>660</v>
      </c>
      <c r="D53" s="264"/>
      <c r="E53" s="264"/>
      <c r="F53" s="264"/>
      <c r="G53" s="264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602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6">
        <v>17</v>
      </c>
      <c r="B54" s="167" t="s">
        <v>661</v>
      </c>
      <c r="C54" s="183" t="s">
        <v>662</v>
      </c>
      <c r="D54" s="168" t="s">
        <v>599</v>
      </c>
      <c r="E54" s="169">
        <v>1</v>
      </c>
      <c r="F54" s="170"/>
      <c r="G54" s="171">
        <f>ROUND(E54*F54,2)</f>
        <v>0</v>
      </c>
      <c r="H54" s="170"/>
      <c r="I54" s="171">
        <f>ROUND(E54*H54,2)</f>
        <v>0</v>
      </c>
      <c r="J54" s="170"/>
      <c r="K54" s="171">
        <f>ROUND(E54*J54,2)</f>
        <v>0</v>
      </c>
      <c r="L54" s="171">
        <v>21</v>
      </c>
      <c r="M54" s="171">
        <f>G54*(1+L54/100)</f>
        <v>0</v>
      </c>
      <c r="N54" s="171">
        <v>0</v>
      </c>
      <c r="O54" s="171">
        <f>ROUND(E54*N54,2)</f>
        <v>0</v>
      </c>
      <c r="P54" s="171">
        <v>0</v>
      </c>
      <c r="Q54" s="171">
        <f>ROUND(E54*P54,2)</f>
        <v>0</v>
      </c>
      <c r="R54" s="171"/>
      <c r="S54" s="171" t="s">
        <v>225</v>
      </c>
      <c r="T54" s="172" t="s">
        <v>143</v>
      </c>
      <c r="U54" s="157">
        <v>0</v>
      </c>
      <c r="V54" s="157">
        <f>ROUND(E54*U54,2)</f>
        <v>0</v>
      </c>
      <c r="W54" s="157"/>
      <c r="X54" s="157" t="s">
        <v>165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600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63" t="s">
        <v>663</v>
      </c>
      <c r="D55" s="264"/>
      <c r="E55" s="264"/>
      <c r="F55" s="264"/>
      <c r="G55" s="264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602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6">
        <v>18</v>
      </c>
      <c r="B56" s="167" t="s">
        <v>664</v>
      </c>
      <c r="C56" s="183" t="s">
        <v>665</v>
      </c>
      <c r="D56" s="168" t="s">
        <v>599</v>
      </c>
      <c r="E56" s="169">
        <v>2</v>
      </c>
      <c r="F56" s="170"/>
      <c r="G56" s="171">
        <f>ROUND(E56*F56,2)</f>
        <v>0</v>
      </c>
      <c r="H56" s="170"/>
      <c r="I56" s="171">
        <f>ROUND(E56*H56,2)</f>
        <v>0</v>
      </c>
      <c r="J56" s="170"/>
      <c r="K56" s="171">
        <f>ROUND(E56*J56,2)</f>
        <v>0</v>
      </c>
      <c r="L56" s="171">
        <v>21</v>
      </c>
      <c r="M56" s="171">
        <f>G56*(1+L56/100)</f>
        <v>0</v>
      </c>
      <c r="N56" s="171">
        <v>0</v>
      </c>
      <c r="O56" s="171">
        <f>ROUND(E56*N56,2)</f>
        <v>0</v>
      </c>
      <c r="P56" s="171">
        <v>0</v>
      </c>
      <c r="Q56" s="171">
        <f>ROUND(E56*P56,2)</f>
        <v>0</v>
      </c>
      <c r="R56" s="171"/>
      <c r="S56" s="171" t="s">
        <v>225</v>
      </c>
      <c r="T56" s="172" t="s">
        <v>143</v>
      </c>
      <c r="U56" s="157">
        <v>0</v>
      </c>
      <c r="V56" s="157">
        <f>ROUND(E56*U56,2)</f>
        <v>0</v>
      </c>
      <c r="W56" s="157"/>
      <c r="X56" s="157" t="s">
        <v>165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600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63" t="s">
        <v>666</v>
      </c>
      <c r="D57" s="264"/>
      <c r="E57" s="264"/>
      <c r="F57" s="264"/>
      <c r="G57" s="264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602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6">
        <v>19</v>
      </c>
      <c r="B58" s="167" t="s">
        <v>667</v>
      </c>
      <c r="C58" s="183" t="s">
        <v>668</v>
      </c>
      <c r="D58" s="168" t="s">
        <v>599</v>
      </c>
      <c r="E58" s="169">
        <v>2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71">
        <v>0</v>
      </c>
      <c r="O58" s="171">
        <f>ROUND(E58*N58,2)</f>
        <v>0</v>
      </c>
      <c r="P58" s="171">
        <v>0</v>
      </c>
      <c r="Q58" s="171">
        <f>ROUND(E58*P58,2)</f>
        <v>0</v>
      </c>
      <c r="R58" s="171"/>
      <c r="S58" s="171" t="s">
        <v>225</v>
      </c>
      <c r="T58" s="172" t="s">
        <v>143</v>
      </c>
      <c r="U58" s="157">
        <v>0</v>
      </c>
      <c r="V58" s="157">
        <f>ROUND(E58*U58,2)</f>
        <v>0</v>
      </c>
      <c r="W58" s="157"/>
      <c r="X58" s="157" t="s">
        <v>165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63" t="s">
        <v>669</v>
      </c>
      <c r="D59" s="264"/>
      <c r="E59" s="264"/>
      <c r="F59" s="264"/>
      <c r="G59" s="264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602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20</v>
      </c>
      <c r="B60" s="167" t="s">
        <v>670</v>
      </c>
      <c r="C60" s="183" t="s">
        <v>671</v>
      </c>
      <c r="D60" s="168" t="s">
        <v>599</v>
      </c>
      <c r="E60" s="169">
        <v>2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0</v>
      </c>
      <c r="O60" s="171">
        <f>ROUND(E60*N60,2)</f>
        <v>0</v>
      </c>
      <c r="P60" s="171">
        <v>0</v>
      </c>
      <c r="Q60" s="171">
        <f>ROUND(E60*P60,2)</f>
        <v>0</v>
      </c>
      <c r="R60" s="171"/>
      <c r="S60" s="171" t="s">
        <v>225</v>
      </c>
      <c r="T60" s="172" t="s">
        <v>143</v>
      </c>
      <c r="U60" s="157">
        <v>0</v>
      </c>
      <c r="V60" s="157">
        <f>ROUND(E60*U60,2)</f>
        <v>0</v>
      </c>
      <c r="W60" s="157"/>
      <c r="X60" s="157" t="s">
        <v>165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600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263" t="s">
        <v>672</v>
      </c>
      <c r="D61" s="264"/>
      <c r="E61" s="264"/>
      <c r="F61" s="264"/>
      <c r="G61" s="264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602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91" t="str">
        <f>C61</f>
        <v>Kotevní třmen pro ukotvení horizontálního potrubí DN 80 k betonové podlaze, vzdálenost osy potrubí od podlahy ca 950 mm, mat. provedení – nerezová ocel</v>
      </c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66">
        <v>21</v>
      </c>
      <c r="B62" s="167" t="s">
        <v>673</v>
      </c>
      <c r="C62" s="183" t="s">
        <v>674</v>
      </c>
      <c r="D62" s="168" t="s">
        <v>599</v>
      </c>
      <c r="E62" s="169">
        <v>2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71">
        <v>0</v>
      </c>
      <c r="O62" s="171">
        <f>ROUND(E62*N62,2)</f>
        <v>0</v>
      </c>
      <c r="P62" s="171">
        <v>0</v>
      </c>
      <c r="Q62" s="171">
        <f>ROUND(E62*P62,2)</f>
        <v>0</v>
      </c>
      <c r="R62" s="171"/>
      <c r="S62" s="171" t="s">
        <v>225</v>
      </c>
      <c r="T62" s="172" t="s">
        <v>143</v>
      </c>
      <c r="U62" s="157">
        <v>0</v>
      </c>
      <c r="V62" s="157">
        <f>ROUND(E62*U62,2)</f>
        <v>0</v>
      </c>
      <c r="W62" s="157"/>
      <c r="X62" s="157" t="s">
        <v>165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63" t="s">
        <v>675</v>
      </c>
      <c r="D63" s="264"/>
      <c r="E63" s="264"/>
      <c r="F63" s="264"/>
      <c r="G63" s="264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602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91" t="str">
        <f>C63</f>
        <v>Systémové segmentové těsnění pro utěsnění mezery mezi potrubím DN 80 a stěnou otvoru o 120 mm v betonové stěně</v>
      </c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6">
        <v>22</v>
      </c>
      <c r="B64" s="167" t="s">
        <v>676</v>
      </c>
      <c r="C64" s="183" t="s">
        <v>677</v>
      </c>
      <c r="D64" s="168" t="s">
        <v>599</v>
      </c>
      <c r="E64" s="169">
        <v>1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</v>
      </c>
      <c r="O64" s="171">
        <f>ROUND(E64*N64,2)</f>
        <v>0</v>
      </c>
      <c r="P64" s="171">
        <v>0</v>
      </c>
      <c r="Q64" s="171">
        <f>ROUND(E64*P64,2)</f>
        <v>0</v>
      </c>
      <c r="R64" s="171"/>
      <c r="S64" s="171" t="s">
        <v>225</v>
      </c>
      <c r="T64" s="172" t="s">
        <v>143</v>
      </c>
      <c r="U64" s="157">
        <v>0</v>
      </c>
      <c r="V64" s="157">
        <f>ROUND(E64*U64,2)</f>
        <v>0</v>
      </c>
      <c r="W64" s="157"/>
      <c r="X64" s="157" t="s">
        <v>165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63" t="s">
        <v>678</v>
      </c>
      <c r="D65" s="264"/>
      <c r="E65" s="264"/>
      <c r="F65" s="264"/>
      <c r="G65" s="264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602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6">
        <v>23</v>
      </c>
      <c r="B66" s="167" t="s">
        <v>679</v>
      </c>
      <c r="C66" s="183" t="s">
        <v>680</v>
      </c>
      <c r="D66" s="168" t="s">
        <v>599</v>
      </c>
      <c r="E66" s="169">
        <v>1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1"/>
      <c r="S66" s="171" t="s">
        <v>225</v>
      </c>
      <c r="T66" s="172" t="s">
        <v>143</v>
      </c>
      <c r="U66" s="157">
        <v>0</v>
      </c>
      <c r="V66" s="157">
        <f>ROUND(E66*U66,2)</f>
        <v>0</v>
      </c>
      <c r="W66" s="157"/>
      <c r="X66" s="157" t="s">
        <v>280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681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54"/>
      <c r="B67" s="155"/>
      <c r="C67" s="263" t="s">
        <v>682</v>
      </c>
      <c r="D67" s="264"/>
      <c r="E67" s="264"/>
      <c r="F67" s="264"/>
      <c r="G67" s="264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602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91" t="str">
        <f>C67</f>
        <v>Komplexní zkoušky zařízení provozního souboru PS 01. Rozsah zkoušek musí být takový, aby prověřil správnou funkčnost zařízení, spolehlivost automatiky, včetně reakce systému na uměle vyvolané poruchy.</v>
      </c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6">
        <v>24</v>
      </c>
      <c r="B68" s="167" t="s">
        <v>683</v>
      </c>
      <c r="C68" s="183" t="s">
        <v>684</v>
      </c>
      <c r="D68" s="168" t="s">
        <v>599</v>
      </c>
      <c r="E68" s="169">
        <v>1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225</v>
      </c>
      <c r="T68" s="172" t="s">
        <v>143</v>
      </c>
      <c r="U68" s="157">
        <v>0</v>
      </c>
      <c r="V68" s="157">
        <f>ROUND(E68*U68,2)</f>
        <v>0</v>
      </c>
      <c r="W68" s="157"/>
      <c r="X68" s="157" t="s">
        <v>280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681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8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124</v>
      </c>
    </row>
    <row r="70" spans="1:60" x14ac:dyDescent="0.2">
      <c r="A70" s="150"/>
      <c r="B70" s="151" t="s">
        <v>29</v>
      </c>
      <c r="C70" s="185"/>
      <c r="D70" s="152"/>
      <c r="E70" s="153"/>
      <c r="F70" s="153"/>
      <c r="G70" s="180">
        <f>G8+G39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158</v>
      </c>
    </row>
    <row r="71" spans="1:60" x14ac:dyDescent="0.2">
      <c r="C71" s="186"/>
      <c r="D71" s="10"/>
      <c r="AG71" t="s">
        <v>159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7B" sheet="1"/>
  <mergeCells count="39">
    <mergeCell ref="C12:G12"/>
    <mergeCell ref="A1:G1"/>
    <mergeCell ref="C2:G2"/>
    <mergeCell ref="C3:G3"/>
    <mergeCell ref="C4:G4"/>
    <mergeCell ref="C10:G10"/>
    <mergeCell ref="C24:G24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49:G49"/>
    <mergeCell ref="C26:G26"/>
    <mergeCell ref="C28:G28"/>
    <mergeCell ref="C30:G30"/>
    <mergeCell ref="C32:G32"/>
    <mergeCell ref="C34:G34"/>
    <mergeCell ref="C36:G36"/>
    <mergeCell ref="C38:G38"/>
    <mergeCell ref="C41:G41"/>
    <mergeCell ref="C43:G43"/>
    <mergeCell ref="C45:G45"/>
    <mergeCell ref="C47:G47"/>
    <mergeCell ref="C63:G63"/>
    <mergeCell ref="C65:G65"/>
    <mergeCell ref="C67:G67"/>
    <mergeCell ref="C51:G51"/>
    <mergeCell ref="C53:G53"/>
    <mergeCell ref="C55:G55"/>
    <mergeCell ref="C57:G57"/>
    <mergeCell ref="C59:G59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VON VON Naklady</vt:lpstr>
      <vt:lpstr>01 01.1 Pol</vt:lpstr>
      <vt:lpstr>02 02.1 Pol</vt:lpstr>
      <vt:lpstr>03 03.1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01.1 Pol'!Názvy_tisku</vt:lpstr>
      <vt:lpstr>'02 02.1 Pol'!Názvy_tisku</vt:lpstr>
      <vt:lpstr>'03 03.1 Pol'!Názvy_tisku</vt:lpstr>
      <vt:lpstr>'VON VON Naklady'!Názvy_tisku</vt:lpstr>
      <vt:lpstr>oadresa</vt:lpstr>
      <vt:lpstr>Stavba!Objednatel</vt:lpstr>
      <vt:lpstr>Stavba!Objekt</vt:lpstr>
      <vt:lpstr>'01 01.1 Pol'!Oblast_tisku</vt:lpstr>
      <vt:lpstr>'02 02.1 Pol'!Oblast_tisku</vt:lpstr>
      <vt:lpstr>'03 03.1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Muckova</dc:creator>
  <cp:lastModifiedBy>User</cp:lastModifiedBy>
  <cp:lastPrinted>2019-03-19T12:27:02Z</cp:lastPrinted>
  <dcterms:created xsi:type="dcterms:W3CDTF">2009-04-08T07:15:50Z</dcterms:created>
  <dcterms:modified xsi:type="dcterms:W3CDTF">2020-04-27T07:06:30Z</dcterms:modified>
</cp:coreProperties>
</file>