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heckCompatibility="1"/>
  <bookViews>
    <workbookView xWindow="150" yWindow="600" windowWidth="20100" windowHeight="6855"/>
  </bookViews>
  <sheets>
    <sheet name="Rekapitulace stavby" sheetId="1" r:id="rId1"/>
    <sheet name="L2017-87c - Máchova č.p. ..." sheetId="2" r:id="rId2"/>
    <sheet name="Pokyny pro vyplnění" sheetId="3" r:id="rId3"/>
  </sheets>
  <definedNames>
    <definedName name="_xlnm._FilterDatabase" localSheetId="1" hidden="1">'L2017-87c - Máchova č.p. ...'!$C$85:$K$228</definedName>
    <definedName name="_xlnm.Print_Titles" localSheetId="1">'L2017-87c - Máchova č.p. ...'!$85:$85</definedName>
    <definedName name="_xlnm.Print_Titles" localSheetId="0">'Rekapitulace stavby'!$52:$52</definedName>
    <definedName name="_xlnm.Print_Area" localSheetId="1">'L2017-87c - Máchova č.p. ...'!$C$4:$J$37,'L2017-87c - Máchova č.p. ...'!$C$43:$J$69,'L2017-87c - Máchova č.p. ...'!$C$75:$K$228</definedName>
    <definedName name="_xlnm.Print_Area" localSheetId="2">'Pokyny pro vyplnění'!$B$2:$K$71,'Pokyny pro vyplnění'!$B$74:$K$118,'Pokyny pro vyplnění'!$B$121:$K$190,'Pokyny pro vyplnění'!$B$198:$K$218</definedName>
    <definedName name="_xlnm.Print_Area" localSheetId="0">'Rekapitulace stavby'!$D$4:$AO$36,'Rekapitulace stavby'!$C$42:$AQ$56</definedName>
  </definedNames>
  <calcPr calcId="145621"/>
</workbook>
</file>

<file path=xl/calcChain.xml><?xml version="1.0" encoding="utf-8"?>
<calcChain xmlns="http://schemas.openxmlformats.org/spreadsheetml/2006/main">
  <c r="J35" i="2" l="1"/>
  <c r="J34" i="2"/>
  <c r="AY55" i="1" s="1"/>
  <c r="J33" i="2"/>
  <c r="AX55" i="1" s="1"/>
  <c r="BI228" i="2"/>
  <c r="BH228" i="2"/>
  <c r="BG228" i="2"/>
  <c r="BF228" i="2"/>
  <c r="T228" i="2"/>
  <c r="R228" i="2"/>
  <c r="P228" i="2"/>
  <c r="BK228" i="2"/>
  <c r="J228" i="2"/>
  <c r="BE228" i="2" s="1"/>
  <c r="BI227" i="2"/>
  <c r="BH227" i="2"/>
  <c r="BG227" i="2"/>
  <c r="BF227" i="2"/>
  <c r="T227" i="2"/>
  <c r="R227" i="2"/>
  <c r="P227" i="2"/>
  <c r="BK227" i="2"/>
  <c r="J227" i="2"/>
  <c r="BE227" i="2" s="1"/>
  <c r="BI225" i="2"/>
  <c r="BH225" i="2"/>
  <c r="BG225" i="2"/>
  <c r="BF225" i="2"/>
  <c r="T225" i="2"/>
  <c r="R225" i="2"/>
  <c r="P225" i="2"/>
  <c r="BK225" i="2"/>
  <c r="J225" i="2"/>
  <c r="BE225" i="2" s="1"/>
  <c r="BI224" i="2"/>
  <c r="BH224" i="2"/>
  <c r="BG224" i="2"/>
  <c r="BF224" i="2"/>
  <c r="T224" i="2"/>
  <c r="R224" i="2"/>
  <c r="P224" i="2"/>
  <c r="BK224" i="2"/>
  <c r="J224" i="2"/>
  <c r="BE224" i="2" s="1"/>
  <c r="BI220" i="2"/>
  <c r="BH220" i="2"/>
  <c r="BG220" i="2"/>
  <c r="BF220" i="2"/>
  <c r="T220" i="2"/>
  <c r="R220" i="2"/>
  <c r="P220" i="2"/>
  <c r="BK220" i="2"/>
  <c r="J220" i="2"/>
  <c r="BE220" i="2" s="1"/>
  <c r="BI218" i="2"/>
  <c r="BH218" i="2"/>
  <c r="BG218" i="2"/>
  <c r="BF218" i="2"/>
  <c r="T218" i="2"/>
  <c r="R218" i="2"/>
  <c r="P218" i="2"/>
  <c r="BK218" i="2"/>
  <c r="J218" i="2"/>
  <c r="BE218" i="2" s="1"/>
  <c r="BI215" i="2"/>
  <c r="BH215" i="2"/>
  <c r="BG215" i="2"/>
  <c r="BF215" i="2"/>
  <c r="T215" i="2"/>
  <c r="R215" i="2"/>
  <c r="P215" i="2"/>
  <c r="BK215" i="2"/>
  <c r="J215" i="2"/>
  <c r="BE215" i="2" s="1"/>
  <c r="BI213" i="2"/>
  <c r="BH213" i="2"/>
  <c r="BG213" i="2"/>
  <c r="BF213" i="2"/>
  <c r="T213" i="2"/>
  <c r="R213" i="2"/>
  <c r="P213" i="2"/>
  <c r="BK213" i="2"/>
  <c r="J213" i="2"/>
  <c r="BE213" i="2" s="1"/>
  <c r="BI212" i="2"/>
  <c r="BH212" i="2"/>
  <c r="BG212" i="2"/>
  <c r="BF212" i="2"/>
  <c r="T212" i="2"/>
  <c r="R212" i="2"/>
  <c r="P212" i="2"/>
  <c r="BK212" i="2"/>
  <c r="J212" i="2"/>
  <c r="BE212" i="2" s="1"/>
  <c r="BI210" i="2"/>
  <c r="BH210" i="2"/>
  <c r="BG210" i="2"/>
  <c r="BF210" i="2"/>
  <c r="T210" i="2"/>
  <c r="R210" i="2"/>
  <c r="P210" i="2"/>
  <c r="BK210" i="2"/>
  <c r="J210" i="2"/>
  <c r="BE210" i="2" s="1"/>
  <c r="BI207" i="2"/>
  <c r="BH207" i="2"/>
  <c r="BG207" i="2"/>
  <c r="BF207" i="2"/>
  <c r="T207" i="2"/>
  <c r="R207" i="2"/>
  <c r="P207" i="2"/>
  <c r="BK207" i="2"/>
  <c r="J207" i="2"/>
  <c r="BE207" i="2" s="1"/>
  <c r="BI204" i="2"/>
  <c r="BH204" i="2"/>
  <c r="BG204" i="2"/>
  <c r="BF204" i="2"/>
  <c r="T204" i="2"/>
  <c r="R204" i="2"/>
  <c r="P204" i="2"/>
  <c r="BK204" i="2"/>
  <c r="J204" i="2"/>
  <c r="BE204" i="2" s="1"/>
  <c r="BI203" i="2"/>
  <c r="BH203" i="2"/>
  <c r="BG203" i="2"/>
  <c r="BF203" i="2"/>
  <c r="T203" i="2"/>
  <c r="R203" i="2"/>
  <c r="P203" i="2"/>
  <c r="BK203" i="2"/>
  <c r="J203" i="2"/>
  <c r="BE203" i="2" s="1"/>
  <c r="BI202" i="2"/>
  <c r="BH202" i="2"/>
  <c r="BG202" i="2"/>
  <c r="BF202" i="2"/>
  <c r="T202" i="2"/>
  <c r="R202" i="2"/>
  <c r="P202" i="2"/>
  <c r="BK202" i="2"/>
  <c r="J202" i="2"/>
  <c r="BE202" i="2" s="1"/>
  <c r="BI200" i="2"/>
  <c r="BH200" i="2"/>
  <c r="BG200" i="2"/>
  <c r="BF200" i="2"/>
  <c r="T200" i="2"/>
  <c r="R200" i="2"/>
  <c r="P200" i="2"/>
  <c r="BK200" i="2"/>
  <c r="J200" i="2"/>
  <c r="BE200" i="2" s="1"/>
  <c r="BI197" i="2"/>
  <c r="BH197" i="2"/>
  <c r="BG197" i="2"/>
  <c r="BF197" i="2"/>
  <c r="T197" i="2"/>
  <c r="R197" i="2"/>
  <c r="P197" i="2"/>
  <c r="BK197" i="2"/>
  <c r="J197" i="2"/>
  <c r="BE197" i="2" s="1"/>
  <c r="BI195" i="2"/>
  <c r="BH195" i="2"/>
  <c r="BG195" i="2"/>
  <c r="BF195" i="2"/>
  <c r="T195" i="2"/>
  <c r="R195" i="2"/>
  <c r="P195" i="2"/>
  <c r="BK195" i="2"/>
  <c r="J195" i="2"/>
  <c r="BE195" i="2" s="1"/>
  <c r="BI193" i="2"/>
  <c r="BH193" i="2"/>
  <c r="BG193" i="2"/>
  <c r="BF193" i="2"/>
  <c r="T193" i="2"/>
  <c r="R193" i="2"/>
  <c r="P193" i="2"/>
  <c r="BK193" i="2"/>
  <c r="J193" i="2"/>
  <c r="BE193" i="2" s="1"/>
  <c r="BI190" i="2"/>
  <c r="BH190" i="2"/>
  <c r="BG190" i="2"/>
  <c r="BF190" i="2"/>
  <c r="T190" i="2"/>
  <c r="R190" i="2"/>
  <c r="P190" i="2"/>
  <c r="BK190" i="2"/>
  <c r="J190" i="2"/>
  <c r="BE190" i="2" s="1"/>
  <c r="BI188" i="2"/>
  <c r="BH188" i="2"/>
  <c r="BG188" i="2"/>
  <c r="BF188" i="2"/>
  <c r="T188" i="2"/>
  <c r="R188" i="2"/>
  <c r="P188" i="2"/>
  <c r="BK188" i="2"/>
  <c r="J188" i="2"/>
  <c r="BE188" i="2" s="1"/>
  <c r="BI185" i="2"/>
  <c r="BH185" i="2"/>
  <c r="BG185" i="2"/>
  <c r="BF185" i="2"/>
  <c r="T185" i="2"/>
  <c r="R185" i="2"/>
  <c r="P185" i="2"/>
  <c r="BK185" i="2"/>
  <c r="J185" i="2"/>
  <c r="BE185" i="2" s="1"/>
  <c r="BI184" i="2"/>
  <c r="BH184" i="2"/>
  <c r="BG184" i="2"/>
  <c r="BF184" i="2"/>
  <c r="T184" i="2"/>
  <c r="R184" i="2"/>
  <c r="P184" i="2"/>
  <c r="BK184" i="2"/>
  <c r="J184" i="2"/>
  <c r="BE184" i="2" s="1"/>
  <c r="BI183" i="2"/>
  <c r="BH183" i="2"/>
  <c r="BG183" i="2"/>
  <c r="BF183" i="2"/>
  <c r="T183" i="2"/>
  <c r="R183" i="2"/>
  <c r="P183" i="2"/>
  <c r="BK183" i="2"/>
  <c r="J183" i="2"/>
  <c r="BE183" i="2" s="1"/>
  <c r="BI180" i="2"/>
  <c r="BH180" i="2"/>
  <c r="BG180" i="2"/>
  <c r="BF180" i="2"/>
  <c r="T180" i="2"/>
  <c r="R180" i="2"/>
  <c r="P180" i="2"/>
  <c r="BK180" i="2"/>
  <c r="J180" i="2"/>
  <c r="BE180" i="2" s="1"/>
  <c r="BI179" i="2"/>
  <c r="BH179" i="2"/>
  <c r="BG179" i="2"/>
  <c r="BF179" i="2"/>
  <c r="T179" i="2"/>
  <c r="R179" i="2"/>
  <c r="P179" i="2"/>
  <c r="BK179" i="2"/>
  <c r="J179" i="2"/>
  <c r="BE179" i="2" s="1"/>
  <c r="BI178" i="2"/>
  <c r="BH178" i="2"/>
  <c r="BG178" i="2"/>
  <c r="BF178" i="2"/>
  <c r="T178" i="2"/>
  <c r="R178" i="2"/>
  <c r="P178" i="2"/>
  <c r="BK178" i="2"/>
  <c r="J178" i="2"/>
  <c r="BE178" i="2" s="1"/>
  <c r="BI177" i="2"/>
  <c r="BH177" i="2"/>
  <c r="BG177" i="2"/>
  <c r="BF177" i="2"/>
  <c r="T177" i="2"/>
  <c r="R177" i="2"/>
  <c r="P177" i="2"/>
  <c r="BK177" i="2"/>
  <c r="J177" i="2"/>
  <c r="BE177" i="2" s="1"/>
  <c r="BI176" i="2"/>
  <c r="BH176" i="2"/>
  <c r="BG176" i="2"/>
  <c r="BF176" i="2"/>
  <c r="T176" i="2"/>
  <c r="R176" i="2"/>
  <c r="P176" i="2"/>
  <c r="BK176" i="2"/>
  <c r="J176" i="2"/>
  <c r="BE176" i="2" s="1"/>
  <c r="BI173" i="2"/>
  <c r="BH173" i="2"/>
  <c r="BG173" i="2"/>
  <c r="BF173" i="2"/>
  <c r="T173" i="2"/>
  <c r="R173" i="2"/>
  <c r="P173" i="2"/>
  <c r="BK173" i="2"/>
  <c r="J173" i="2"/>
  <c r="BE173" i="2" s="1"/>
  <c r="BI170" i="2"/>
  <c r="BH170" i="2"/>
  <c r="BG170" i="2"/>
  <c r="BF170" i="2"/>
  <c r="T170" i="2"/>
  <c r="R170" i="2"/>
  <c r="P170" i="2"/>
  <c r="BK170" i="2"/>
  <c r="J170" i="2"/>
  <c r="BE170" i="2" s="1"/>
  <c r="BI169" i="2"/>
  <c r="BH169" i="2"/>
  <c r="BG169" i="2"/>
  <c r="BF169" i="2"/>
  <c r="T169" i="2"/>
  <c r="R169" i="2"/>
  <c r="P169" i="2"/>
  <c r="BK169" i="2"/>
  <c r="J169" i="2"/>
  <c r="BE169" i="2" s="1"/>
  <c r="BI167" i="2"/>
  <c r="BH167" i="2"/>
  <c r="BG167" i="2"/>
  <c r="BF167" i="2"/>
  <c r="T167" i="2"/>
  <c r="R167" i="2"/>
  <c r="P167" i="2"/>
  <c r="BK167" i="2"/>
  <c r="J167" i="2"/>
  <c r="BE167" i="2" s="1"/>
  <c r="BI163" i="2"/>
  <c r="BH163" i="2"/>
  <c r="BG163" i="2"/>
  <c r="BF163" i="2"/>
  <c r="T163" i="2"/>
  <c r="T162" i="2" s="1"/>
  <c r="R163" i="2"/>
  <c r="R162" i="2" s="1"/>
  <c r="P163" i="2"/>
  <c r="P162" i="2" s="1"/>
  <c r="BK163" i="2"/>
  <c r="BK162" i="2" s="1"/>
  <c r="J162" i="2" s="1"/>
  <c r="J61" i="2" s="1"/>
  <c r="J163" i="2"/>
  <c r="BE163" i="2" s="1"/>
  <c r="BI160" i="2"/>
  <c r="BH160" i="2"/>
  <c r="BG160" i="2"/>
  <c r="BF160" i="2"/>
  <c r="T160" i="2"/>
  <c r="R160" i="2"/>
  <c r="P160" i="2"/>
  <c r="BK160" i="2"/>
  <c r="J160" i="2"/>
  <c r="BE160" i="2" s="1"/>
  <c r="BI157" i="2"/>
  <c r="BH157" i="2"/>
  <c r="BG157" i="2"/>
  <c r="BF157" i="2"/>
  <c r="T157" i="2"/>
  <c r="R157" i="2"/>
  <c r="P157" i="2"/>
  <c r="BK157" i="2"/>
  <c r="J157" i="2"/>
  <c r="BE157" i="2" s="1"/>
  <c r="BI155" i="2"/>
  <c r="BH155" i="2"/>
  <c r="BG155" i="2"/>
  <c r="BF155" i="2"/>
  <c r="T155" i="2"/>
  <c r="R155" i="2"/>
  <c r="P155" i="2"/>
  <c r="BK155" i="2"/>
  <c r="J155" i="2"/>
  <c r="BE155" i="2" s="1"/>
  <c r="BI153" i="2"/>
  <c r="BH153" i="2"/>
  <c r="BG153" i="2"/>
  <c r="BF153" i="2"/>
  <c r="T153" i="2"/>
  <c r="R153" i="2"/>
  <c r="P153" i="2"/>
  <c r="BK153" i="2"/>
  <c r="J153" i="2"/>
  <c r="BE153" i="2" s="1"/>
  <c r="BI149" i="2"/>
  <c r="BH149" i="2"/>
  <c r="BG149" i="2"/>
  <c r="BF149" i="2"/>
  <c r="T149" i="2"/>
  <c r="R149" i="2"/>
  <c r="P149" i="2"/>
  <c r="BK149" i="2"/>
  <c r="J149" i="2"/>
  <c r="BE149" i="2" s="1"/>
  <c r="BI148" i="2"/>
  <c r="BH148" i="2"/>
  <c r="BG148" i="2"/>
  <c r="BF148" i="2"/>
  <c r="T148" i="2"/>
  <c r="R148" i="2"/>
  <c r="P148" i="2"/>
  <c r="BK148" i="2"/>
  <c r="J148" i="2"/>
  <c r="BE148" i="2" s="1"/>
  <c r="BI143" i="2"/>
  <c r="BH143" i="2"/>
  <c r="BG143" i="2"/>
  <c r="BF143" i="2"/>
  <c r="T143" i="2"/>
  <c r="R143" i="2"/>
  <c r="P143" i="2"/>
  <c r="BK143" i="2"/>
  <c r="J143" i="2"/>
  <c r="BE143" i="2" s="1"/>
  <c r="BI140" i="2"/>
  <c r="BH140" i="2"/>
  <c r="BG140" i="2"/>
  <c r="BF140" i="2"/>
  <c r="T140" i="2"/>
  <c r="R140" i="2"/>
  <c r="P140" i="2"/>
  <c r="BK140" i="2"/>
  <c r="J140" i="2"/>
  <c r="BE140" i="2" s="1"/>
  <c r="BI137" i="2"/>
  <c r="BH137" i="2"/>
  <c r="BG137" i="2"/>
  <c r="BF137" i="2"/>
  <c r="T137" i="2"/>
  <c r="R137" i="2"/>
  <c r="P137" i="2"/>
  <c r="BK137" i="2"/>
  <c r="J137" i="2"/>
  <c r="BE137" i="2" s="1"/>
  <c r="BI134" i="2"/>
  <c r="BH134" i="2"/>
  <c r="BG134" i="2"/>
  <c r="BF134" i="2"/>
  <c r="T134" i="2"/>
  <c r="R134" i="2"/>
  <c r="P134" i="2"/>
  <c r="BK134" i="2"/>
  <c r="J134" i="2"/>
  <c r="BE134" i="2" s="1"/>
  <c r="BI131" i="2"/>
  <c r="BH131" i="2"/>
  <c r="BG131" i="2"/>
  <c r="BF131" i="2"/>
  <c r="T131" i="2"/>
  <c r="R131" i="2"/>
  <c r="P131" i="2"/>
  <c r="BK131" i="2"/>
  <c r="J131" i="2"/>
  <c r="BE131" i="2" s="1"/>
  <c r="BI129" i="2"/>
  <c r="BH129" i="2"/>
  <c r="BG129" i="2"/>
  <c r="BF129" i="2"/>
  <c r="T129" i="2"/>
  <c r="R129" i="2"/>
  <c r="P129" i="2"/>
  <c r="BK129" i="2"/>
  <c r="J129" i="2"/>
  <c r="BE129" i="2" s="1"/>
  <c r="BI124" i="2"/>
  <c r="BH124" i="2"/>
  <c r="BG124" i="2"/>
  <c r="BF124" i="2"/>
  <c r="T124" i="2"/>
  <c r="R124" i="2"/>
  <c r="P124" i="2"/>
  <c r="BK124" i="2"/>
  <c r="J124" i="2"/>
  <c r="BE124" i="2" s="1"/>
  <c r="BI121" i="2"/>
  <c r="BH121" i="2"/>
  <c r="BG121" i="2"/>
  <c r="BF121" i="2"/>
  <c r="T121" i="2"/>
  <c r="R121" i="2"/>
  <c r="P121" i="2"/>
  <c r="BK121" i="2"/>
  <c r="J121" i="2"/>
  <c r="BE121" i="2" s="1"/>
  <c r="BI119" i="2"/>
  <c r="BH119" i="2"/>
  <c r="BG119" i="2"/>
  <c r="BF119" i="2"/>
  <c r="T119" i="2"/>
  <c r="R119" i="2"/>
  <c r="P119" i="2"/>
  <c r="BK119" i="2"/>
  <c r="J119" i="2"/>
  <c r="BE119" i="2" s="1"/>
  <c r="BI116" i="2"/>
  <c r="BH116" i="2"/>
  <c r="BG116" i="2"/>
  <c r="BF116" i="2"/>
  <c r="T116" i="2"/>
  <c r="R116" i="2"/>
  <c r="P116" i="2"/>
  <c r="BK116" i="2"/>
  <c r="J116" i="2"/>
  <c r="BE116" i="2" s="1"/>
  <c r="BI114" i="2"/>
  <c r="BH114" i="2"/>
  <c r="BG114" i="2"/>
  <c r="BF114" i="2"/>
  <c r="T114" i="2"/>
  <c r="R114" i="2"/>
  <c r="P114" i="2"/>
  <c r="BK114" i="2"/>
  <c r="J114" i="2"/>
  <c r="BE114" i="2" s="1"/>
  <c r="BI109" i="2"/>
  <c r="BH109" i="2"/>
  <c r="BG109" i="2"/>
  <c r="BF109" i="2"/>
  <c r="T109" i="2"/>
  <c r="R109" i="2"/>
  <c r="P109" i="2"/>
  <c r="BK109" i="2"/>
  <c r="J109" i="2"/>
  <c r="BE109" i="2" s="1"/>
  <c r="BI107" i="2"/>
  <c r="BH107" i="2"/>
  <c r="BG107" i="2"/>
  <c r="BF107" i="2"/>
  <c r="T107" i="2"/>
  <c r="R107" i="2"/>
  <c r="P107" i="2"/>
  <c r="BK107" i="2"/>
  <c r="J107" i="2"/>
  <c r="BE107" i="2" s="1"/>
  <c r="BI104" i="2"/>
  <c r="BH104" i="2"/>
  <c r="BG104" i="2"/>
  <c r="BF104" i="2"/>
  <c r="T104" i="2"/>
  <c r="R104" i="2"/>
  <c r="P104" i="2"/>
  <c r="BK104" i="2"/>
  <c r="J104" i="2"/>
  <c r="BE104" i="2" s="1"/>
  <c r="BI99" i="2"/>
  <c r="BH99" i="2"/>
  <c r="BG99" i="2"/>
  <c r="BF99" i="2"/>
  <c r="T99" i="2"/>
  <c r="R99" i="2"/>
  <c r="P99" i="2"/>
  <c r="BK99" i="2"/>
  <c r="J99" i="2"/>
  <c r="BE99" i="2" s="1"/>
  <c r="BI96" i="2"/>
  <c r="BH96" i="2"/>
  <c r="BG96" i="2"/>
  <c r="BF96" i="2"/>
  <c r="T96" i="2"/>
  <c r="R96" i="2"/>
  <c r="P96" i="2"/>
  <c r="BK96" i="2"/>
  <c r="J96" i="2"/>
  <c r="BE96" i="2" s="1"/>
  <c r="BI94" i="2"/>
  <c r="BH94" i="2"/>
  <c r="BG94" i="2"/>
  <c r="BF94" i="2"/>
  <c r="T94" i="2"/>
  <c r="R94" i="2"/>
  <c r="P94" i="2"/>
  <c r="BK94" i="2"/>
  <c r="J94" i="2"/>
  <c r="BE94" i="2" s="1"/>
  <c r="BI93" i="2"/>
  <c r="BH93" i="2"/>
  <c r="BG93" i="2"/>
  <c r="BF93" i="2"/>
  <c r="T93" i="2"/>
  <c r="R93" i="2"/>
  <c r="P93" i="2"/>
  <c r="BK93" i="2"/>
  <c r="J93" i="2"/>
  <c r="BE93" i="2" s="1"/>
  <c r="BI89" i="2"/>
  <c r="BH89" i="2"/>
  <c r="BG89" i="2"/>
  <c r="BF89" i="2"/>
  <c r="T89" i="2"/>
  <c r="T88" i="2" s="1"/>
  <c r="R89" i="2"/>
  <c r="R88" i="2" s="1"/>
  <c r="P89" i="2"/>
  <c r="P88" i="2" s="1"/>
  <c r="BK89" i="2"/>
  <c r="BK88" i="2" s="1"/>
  <c r="J89" i="2"/>
  <c r="BE89" i="2" s="1"/>
  <c r="J83" i="2"/>
  <c r="J82" i="2"/>
  <c r="F82" i="2"/>
  <c r="F80" i="2"/>
  <c r="E78" i="2"/>
  <c r="J51" i="2"/>
  <c r="J50" i="2"/>
  <c r="F50" i="2"/>
  <c r="F48" i="2"/>
  <c r="E46" i="2"/>
  <c r="J16" i="2"/>
  <c r="E16" i="2"/>
  <c r="F83" i="2" s="1"/>
  <c r="J15" i="2"/>
  <c r="J10" i="2"/>
  <c r="J80" i="2" s="1"/>
  <c r="AS54" i="1"/>
  <c r="L50" i="1"/>
  <c r="AM50" i="1"/>
  <c r="AM49" i="1"/>
  <c r="L49" i="1"/>
  <c r="AM47" i="1"/>
  <c r="L47" i="1"/>
  <c r="L45" i="1"/>
  <c r="L44" i="1"/>
  <c r="T152" i="2" l="1"/>
  <c r="R217" i="2"/>
  <c r="P152" i="2"/>
  <c r="BK217" i="2"/>
  <c r="J217" i="2" s="1"/>
  <c r="J67" i="2" s="1"/>
  <c r="R206" i="2"/>
  <c r="F51" i="2"/>
  <c r="P166" i="2"/>
  <c r="BK92" i="2"/>
  <c r="J92" i="2" s="1"/>
  <c r="J58" i="2" s="1"/>
  <c r="R123" i="2"/>
  <c r="BK206" i="2"/>
  <c r="P217" i="2"/>
  <c r="BK226" i="2"/>
  <c r="J226" i="2" s="1"/>
  <c r="J68" i="2" s="1"/>
  <c r="R152" i="2"/>
  <c r="BK166" i="2"/>
  <c r="T166" i="2"/>
  <c r="J48" i="2"/>
  <c r="R166" i="2"/>
  <c r="T123" i="2"/>
  <c r="BK123" i="2"/>
  <c r="J123" i="2" s="1"/>
  <c r="J59" i="2" s="1"/>
  <c r="T92" i="2"/>
  <c r="R92" i="2"/>
  <c r="R87" i="2" s="1"/>
  <c r="BK172" i="2"/>
  <c r="J172" i="2" s="1"/>
  <c r="J64" i="2" s="1"/>
  <c r="R172" i="2"/>
  <c r="BK199" i="2"/>
  <c r="J199" i="2" s="1"/>
  <c r="J65" i="2" s="1"/>
  <c r="R199" i="2"/>
  <c r="F33" i="2"/>
  <c r="BB55" i="1" s="1"/>
  <c r="BB54" i="1" s="1"/>
  <c r="AX54" i="1" s="1"/>
  <c r="R226" i="2"/>
  <c r="F32" i="2"/>
  <c r="BA55" i="1" s="1"/>
  <c r="BA54" i="1" s="1"/>
  <c r="AW54" i="1" s="1"/>
  <c r="AK30" i="1" s="1"/>
  <c r="T226" i="2"/>
  <c r="F34" i="2"/>
  <c r="BC55" i="1" s="1"/>
  <c r="BC54" i="1" s="1"/>
  <c r="AY54" i="1" s="1"/>
  <c r="J166" i="2"/>
  <c r="J63" i="2" s="1"/>
  <c r="J31" i="2"/>
  <c r="AV55" i="1" s="1"/>
  <c r="J88" i="2"/>
  <c r="J57" i="2" s="1"/>
  <c r="J32" i="2"/>
  <c r="AW55" i="1" s="1"/>
  <c r="P92" i="2"/>
  <c r="P123" i="2"/>
  <c r="BK152" i="2"/>
  <c r="J152" i="2" s="1"/>
  <c r="J60" i="2" s="1"/>
  <c r="T206" i="2"/>
  <c r="P206" i="2"/>
  <c r="T217" i="2"/>
  <c r="T172" i="2"/>
  <c r="P172" i="2"/>
  <c r="P226" i="2"/>
  <c r="F31" i="2"/>
  <c r="AZ55" i="1" s="1"/>
  <c r="AZ54" i="1" s="1"/>
  <c r="F35" i="2"/>
  <c r="BD55" i="1" s="1"/>
  <c r="BD54" i="1" s="1"/>
  <c r="W33" i="1" s="1"/>
  <c r="T199" i="2"/>
  <c r="P199" i="2"/>
  <c r="BK165" i="2" l="1"/>
  <c r="J165" i="2" s="1"/>
  <c r="J62" i="2" s="1"/>
  <c r="J206" i="2"/>
  <c r="J66" i="2" s="1"/>
  <c r="T87" i="2"/>
  <c r="P87" i="2"/>
  <c r="R165" i="2"/>
  <c r="R86" i="2" s="1"/>
  <c r="W31" i="1"/>
  <c r="T165" i="2"/>
  <c r="P165" i="2"/>
  <c r="W30" i="1"/>
  <c r="W32" i="1"/>
  <c r="AT55" i="1"/>
  <c r="W29" i="1"/>
  <c r="AV54" i="1"/>
  <c r="BK87" i="2"/>
  <c r="P86" i="2" l="1"/>
  <c r="AU55" i="1" s="1"/>
  <c r="AU54" i="1" s="1"/>
  <c r="T86" i="2"/>
  <c r="AT54" i="1"/>
  <c r="AK29" i="1"/>
  <c r="J87" i="2"/>
  <c r="J56" i="2" s="1"/>
  <c r="BK86" i="2"/>
  <c r="J86" i="2" s="1"/>
  <c r="J55" i="2" l="1"/>
  <c r="J28" i="2"/>
  <c r="AG55" i="1" l="1"/>
  <c r="J37" i="2"/>
  <c r="AN55" i="1" l="1"/>
  <c r="AG54" i="1"/>
  <c r="AK26" i="1" l="1"/>
  <c r="AK35" i="1" s="1"/>
  <c r="AN54" i="1"/>
</calcChain>
</file>

<file path=xl/sharedStrings.xml><?xml version="1.0" encoding="utf-8"?>
<sst xmlns="http://schemas.openxmlformats.org/spreadsheetml/2006/main" count="2161" uniqueCount="621">
  <si>
    <t>Export Komplet</t>
  </si>
  <si>
    <t>VZ</t>
  </si>
  <si>
    <t>2.0</t>
  </si>
  <si>
    <t>ZAMOK</t>
  </si>
  <si>
    <t>False</t>
  </si>
  <si>
    <t>{559dd4c9-e9bb-48f4-8acf-259b73d30ac5}</t>
  </si>
  <si>
    <t>0,01</t>
  </si>
  <si>
    <t>21</t>
  </si>
  <si>
    <t>15</t>
  </si>
  <si>
    <t>REKAPITULACE STAVBY</t>
  </si>
  <si>
    <t>v ---  níže se nacházejí doplnkové a pomocné údaje k sestavám  --- v</t>
  </si>
  <si>
    <t>0,001</t>
  </si>
  <si>
    <t>Kód:</t>
  </si>
  <si>
    <t>L2017-87c</t>
  </si>
  <si>
    <t>Stavba:</t>
  </si>
  <si>
    <t>Máchova č.p. 643, Třinec - Výměna výplní otvorů</t>
  </si>
  <si>
    <t>KSO:</t>
  </si>
  <si>
    <t>801 61 13</t>
  </si>
  <si>
    <t>CC-CZ:</t>
  </si>
  <si>
    <t/>
  </si>
  <si>
    <t>Místo:</t>
  </si>
  <si>
    <t>Obec Třinec</t>
  </si>
  <si>
    <t>Datum:</t>
  </si>
  <si>
    <t>17. 3. 2018</t>
  </si>
  <si>
    <t>Zadavatel:</t>
  </si>
  <si>
    <t>IČ:</t>
  </si>
  <si>
    <t>00297313</t>
  </si>
  <si>
    <t>Město Třinec</t>
  </si>
  <si>
    <t>DIČ:</t>
  </si>
  <si>
    <t>Uchazeč:</t>
  </si>
  <si>
    <t xml:space="preserve"> </t>
  </si>
  <si>
    <t>Projektant:</t>
  </si>
  <si>
    <t>28640861</t>
  </si>
  <si>
    <t>Projekční kancelář lay-out s.r.o.</t>
  </si>
  <si>
    <t>True</t>
  </si>
  <si>
    <t>Zpracovatel:</t>
  </si>
  <si>
    <t>Přemysl Cieslar</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</si>
  <si>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</si>
  <si>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</si>
  <si>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</si>
  <si>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</si>
  <si>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</si>
  <si>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</si>
  <si>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</si>
  <si>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</si>
  <si>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</si>
  <si>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</si>
  <si>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</si>
  <si>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</si>
  <si>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</si>
  <si>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</si>
  <si>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</si>
  <si>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</si>
  <si>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</si>
  <si>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</si>
  <si>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</si>
  <si>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</si>
  <si>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</si>
  <si>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</si>
  <si>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</si>
  <si>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</si>
  <si>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</si>
  <si>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</si>
  <si>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</si>
  <si>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</si>
  <si>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</si>
  <si>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</si>
  <si>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</si>
  <si>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</si>
  <si>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</si>
  <si>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</si>
  <si>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</si>
  <si>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</si>
  <si>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</si>
  <si>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</si>
  <si>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</si>
  <si>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</si>
  <si>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</si>
  <si>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</si>
  <si>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</si>
  <si>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2</t>
  </si>
  <si>
    <t>KRYCÍ LIST SOUPISU PRACÍ</t>
  </si>
  <si>
    <t>REKAPITULACE ČLENĚNÍ SOUPISU PRACÍ</t>
  </si>
  <si>
    <t>Kód dílu - Popis</t>
  </si>
  <si>
    <t>Cena celkem [CZK]</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</si>
  <si>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</si>
  <si>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</si>
  <si>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</si>
  <si>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</si>
  <si>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</si>
  <si>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</si>
  <si>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</si>
  <si>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</si>
  <si>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764 - Konstrukce klempířské</t>
  </si>
  <si>
    <t xml:space="preserve">    766 - Konstrukce truhlářské</t>
  </si>
  <si>
    <t xml:space="preserve">    767 - Konstrukce zámečnické</t>
  </si>
  <si>
    <t xml:space="preserve">    781 - Dokončovací práce - obklady</t>
  </si>
  <si>
    <t xml:space="preserve">    784 - Dokončovací práce - malby a tapety</t>
  </si>
  <si>
    <t>0 - Vedlejší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</si>
  <si>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</si>
  <si>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</si>
  <si>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</si>
  <si>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</si>
  <si>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</si>
  <si>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</si>
  <si>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</si>
  <si>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</si>
  <si>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</si>
  <si>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</si>
  <si>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</si>
  <si>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</si>
  <si>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</si>
  <si>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</si>
  <si>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</si>
  <si>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</si>
  <si>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</si>
  <si>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</si>
  <si>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</si>
  <si>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311235211</t>
  </si>
  <si>
    <t>Zdivo jednovrstvé z cihel děrovaných broušených na celoplošnou tenkovrstvou maltu, pevnost cihel do P10, tl. zdiva 440 mm</t>
  </si>
  <si>
    <t>m2</t>
  </si>
  <si>
    <t>CS ÚRS 2019 01</t>
  </si>
  <si>
    <t>4</t>
  </si>
  <si>
    <t>143530970</t>
  </si>
  <si>
    <t>PSC</t>
  </si>
  <si>
    <t xml:space="preserve">Poznámka k souboru cen:_x000D_
1. Množství jednotek se určuje v m2 plochy konstrukce._x000D_
2. Do plochy zdiva se započítává plocha vyzdívky nosných ocelových koster svislých i šikmých. Tato plocha se započítává plně bez odpočtu plochy ocelových koster nosníků._x000D_
3. Od plochy zdiva se odečítá:_x000D_
a) plocha otvorů jednotlivě větší než 0,25 m2,_x000D_
b) plocha otvorů okenních, dveřních a jiných (vnějších i vnitřních) stanovená z rozměrů kótovaných ve výkresech. Při zalomeném ostění oken a balkónových dveří se šířka zmenšuje o 100 mm._x000D_
c) plocha překladů, obetonovaných hlav ocelových nosníků, věnců a jiných konstrukcí betonových a železobetonových._x000D_
4. V cenách jsou započteny i náklady na doplňkové cihly._x000D_
5. V cenách nejsou započteny náklady na:_x000D_
a) výplň kapes obvodového zdiva (např kolem oken); tyto se ocení příslušnými cenami SC 311 23-891. Výplň kapes zdiva z děrovaných cihel polystyrénem._x000D_
b) zásyp dutin první vrstvy zdiva; tyto se ocení příslušnými cenami SC 311 23-892..Zásyp dutin zdiva z děrovaných cihel._x000D_
</t>
  </si>
  <si>
    <t>VV</t>
  </si>
  <si>
    <t>1*1+0,2*0,3*2"dozdívka parapetu</t>
  </si>
  <si>
    <t>6</t>
  </si>
  <si>
    <t>Úpravy povrchů, podlahy a osazování výplní</t>
  </si>
  <si>
    <t>612131101</t>
  </si>
  <si>
    <t>Podkladní a spojovací vrstva vnitřních omítaných ploch cementový postřik nanášený ručně celoplošně stěn</t>
  </si>
  <si>
    <t>CS ÚRS 2018 01</t>
  </si>
  <si>
    <t>720933660</t>
  </si>
  <si>
    <t>612135001</t>
  </si>
  <si>
    <t>Vyrovnání nerovností podkladu vnitřních omítaných ploch maltou, tloušťky do 10 mm vápenocementovou stěn</t>
  </si>
  <si>
    <t>-754761459</t>
  </si>
  <si>
    <t xml:space="preserve">Poznámka k souboru cen:_x000D_
1. V cenách nejsou započteny náklady na případné vkládání výztuže do vyrovnávací vrstvy; tyto se ocení cenami souboru cen 61.-14-10.. Potažení vnitřních ploch pletivem v části A04, katalogu 801-1 Budovy a haly - zděné a monolitické._x000D_
2. Ceny -5011 nelze použít, je-li předepsáno vkládání výztužné tkaniny; náklady se ocení cenami 61.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</si>
  <si>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612135091</t>
  </si>
  <si>
    <t>Vyrovnání nerovností podkladu vnitřních omítaných ploch Příplatek k ceně za každých dalších 5 mm tloušťky podkladní vrstvy přes 10 mm maltou vápenocementovou stěn</t>
  </si>
  <si>
    <t>1191095432</t>
  </si>
  <si>
    <t>49,065*4</t>
  </si>
  <si>
    <t>5</t>
  </si>
  <si>
    <t>612321141</t>
  </si>
  <si>
    <t>Omítka vápenocementová vnitřních ploch nanášená ručně dvouvrstvá, tloušťky jádrové omítky do 10 mm a tloušťky štuku do 3 mm štuková svislých konstrukcí stěn</t>
  </si>
  <si>
    <t>381466993</t>
  </si>
  <si>
    <t xml:space="preserve">Poznámka k souboru cen:_x000D_
1. Pro ocenění nanášení omítek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</si>
  <si>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3"oprava vnitřní omítky po dozdívce parapetu v 1.NP</t>
  </si>
  <si>
    <t>46,065"ostění</t>
  </si>
  <si>
    <t>Součet</t>
  </si>
  <si>
    <t>619991001</t>
  </si>
  <si>
    <t>Zakrytí vnitřních ploch před znečištěním včetně pozdějšího odkrytí podlah fólií přilepenou lepící páskou</t>
  </si>
  <si>
    <t>-567475685</t>
  </si>
  <si>
    <t xml:space="preserve">Poznámka k souboru cen:_x000D_
1. U ceny -1011 se množství měrných jednotek určuje v m2 rozvinuté plochy jednotlivých konstrukcí a prvků._x000D_
2. Zakrytí výplní otvorů se oceňuje příslušnými cenami souboru cen 629 99-10.. Zakrytí vnějších ploch před znečištěním._x000D_
</t>
  </si>
  <si>
    <t>150</t>
  </si>
  <si>
    <t>7</t>
  </si>
  <si>
    <t>622131100</t>
  </si>
  <si>
    <t>Podkladní a spojovací vrstva vnějších omítaných ploch vápenný postřik nanášený ručně celoplošně stěn</t>
  </si>
  <si>
    <t>396744689</t>
  </si>
  <si>
    <t>8</t>
  </si>
  <si>
    <t>622143004</t>
  </si>
  <si>
    <t>Montáž omítkových profilů plastových nebo pozinkovaných, upevněných vtlačením do podkladní vrstvy nebo přibitím začišťovacích samolepících pro vytvoření dilatujícího spoje s okenním rámem</t>
  </si>
  <si>
    <t>m</t>
  </si>
  <si>
    <t>-646226815</t>
  </si>
  <si>
    <t xml:space="preserve">Poznámka k souboru cen:_x000D_
1. V cenách jsou započteny náklady na montáž profilů včetně úchytného materiálu._x000D_
2. V cenách nejsou započteny náklady na dodávku profilů, tyto se oceňují ve specifikaci, ztratné lze stanovit ve výši 5%._x000D_
3. V ceně -3004 nejsou započteny náklady na ochrannou fólii pro okna a dveře; tyto se oceňují cenou 629 99-1012 podle příslušné plochy otvoru._x000D_
</t>
  </si>
  <si>
    <t>((0,9+2,1*2)*2+(1+2,1*2)*3+(1,5+2,4*2))*2"Hliníkové výplně</t>
  </si>
  <si>
    <t>((1,15+0,6*2)*3+(0,9+0,6*2)*4+(1+1,5*2)+(1,2+1,8*2)*(8+4+1)+(1,2+1,5*2)+(2,1+1,5*2)*(3+3))*2"okenní výplně</t>
  </si>
  <si>
    <t>9</t>
  </si>
  <si>
    <t>M</t>
  </si>
  <si>
    <t>59051476</t>
  </si>
  <si>
    <t>profil okenní začišťovací se sklovláknitou armovací tkaninou 9 mm/2,4 m</t>
  </si>
  <si>
    <t>859595297</t>
  </si>
  <si>
    <t>297,5*1,05 'Přepočtené koeficientem množství</t>
  </si>
  <si>
    <t>10</t>
  </si>
  <si>
    <t>622332121</t>
  </si>
  <si>
    <t>Omítka cementová škrábaná (břízolitová) vnějších ploch nanášená ručně na neomítnutý podklad stěn</t>
  </si>
  <si>
    <t>-1096295900</t>
  </si>
  <si>
    <t xml:space="preserve">Poznámka k souboru cen:_x000D_
1. V cenách -2111 a -2311 omítek na omítnutý podklad jsou započteny i náklady na:_x000D_
a) nahození břízolitové omítky v tloušťce vrstvy do 10 mm,_x000D_
b) vyškrábání povrchu na tloušťku omítky min. 6 mm._x000D_
2. V cenách -2121 a -2321 omítek na neomítnutý podklad jsou započteny i náklady na:_x000D_
a) nahození břízolitové omítky v tloušťce vrstvy do 18 mm,_x000D_
b) vyškrábání povrchu na tloušťku omítky min. 10 mm._x000D_
3. V cenách -2111 a -2311 omítek na omítnutý podklad nejsou započteny náklady na podkladní vrstvu omítky; tyto se oceňují příslušnými cenami této části katalogu._x000D_
</t>
  </si>
  <si>
    <t>49,065"ostění</t>
  </si>
  <si>
    <t>11</t>
  </si>
  <si>
    <t>629135102</t>
  </si>
  <si>
    <t>Vyrovnávací vrstva z cementové malty pod klempířskými prvky šířky přes 150 do 300 mm</t>
  </si>
  <si>
    <t>399275434</t>
  </si>
  <si>
    <t>1,15*3+0,9*4+1+1,2*(8+1+4+1)+2,1*(3+3)+0,6*2"parapety</t>
  </si>
  <si>
    <t>12</t>
  </si>
  <si>
    <t>631312141</t>
  </si>
  <si>
    <t>Doplnění dosavadních mazanin prostým betonem s dodáním hmot, bez potěru, plochy jednotlivě rýh v dosavadních mazaninách</t>
  </si>
  <si>
    <t>m3</t>
  </si>
  <si>
    <t>148916888</t>
  </si>
  <si>
    <t>(0,9*2+1*3+1,5)*0,2*0,15"úprava prahů dveří</t>
  </si>
  <si>
    <t>Ostatní konstrukce a práce, bourání</t>
  </si>
  <si>
    <t>13</t>
  </si>
  <si>
    <t>949101111</t>
  </si>
  <si>
    <t>Lešení pomocné pracovní pro objekty pozemních staveb pro zatížení do 150 kg/m2, o výšce lešeňové podlahy do 1,9 m</t>
  </si>
  <si>
    <t>-1594703643</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</si>
  <si>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</si>
  <si>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16*2"1.PP</t>
  </si>
  <si>
    <t>60*2"1.NP</t>
  </si>
  <si>
    <t>14</t>
  </si>
  <si>
    <t>952901111</t>
  </si>
  <si>
    <t>Vyčištění budov nebo objektů před předáním do užívání budov bytové nebo občanské výstavby, světlé výšky podlaží do 4 m</t>
  </si>
  <si>
    <t>362391918</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</si>
  <si>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</si>
  <si>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 xml:space="preserve">Poznámka k souboru cen:_x000D_
1. V cenách -2244 až -2747 jsou započteny i náklady na vyvěšení křídel._x000D_
</t>
  </si>
  <si>
    <t>16</t>
  </si>
  <si>
    <t>968062355</t>
  </si>
  <si>
    <t>Vybourání dřevěných rámů oken s křídly, dveřních zárubní, vrat, stěn, ostění nebo obkladů rámů oken s křídly dvojitých, plochy do 2 m2</t>
  </si>
  <si>
    <t>1288779787</t>
  </si>
  <si>
    <t>1*1,5+1,2*1,5</t>
  </si>
  <si>
    <t>17</t>
  </si>
  <si>
    <t>968062356</t>
  </si>
  <si>
    <t>Vybourání dřevěných rámů oken s křídly, dveřních zárubní, vrat, stěn, ostění nebo obkladů rámů oken s křídly dvojitých, plochy do 4 m2</t>
  </si>
  <si>
    <t>-128934240</t>
  </si>
  <si>
    <t>18</t>
  </si>
  <si>
    <t>968062456</t>
  </si>
  <si>
    <t>Vybourání dřevěných rámů oken s křídly, dveřních zárubní, vrat, stěn, ostění nebo obkladů dveřních zárubní, plochy přes 2 m2</t>
  </si>
  <si>
    <t>-1398493475</t>
  </si>
  <si>
    <t>1,5*2,4</t>
  </si>
  <si>
    <t>19</t>
  </si>
  <si>
    <t>968072455</t>
  </si>
  <si>
    <t>Vybourání kovových rámů oken s křídly, dveřních zárubní, vrat, stěn, ostění nebo obkladů dveřních zárubní, plochy do 2 m2</t>
  </si>
  <si>
    <t>793260823</t>
  </si>
  <si>
    <t xml:space="preserve">Poznámka k souboru cen:_x000D_
1. V cenách -2244 až -2559 jsou započteny i náklady na vyvěšení křídel._x000D_
2. Cenou -2641 se oceňuje i vybourání nosné ocelové konstrukce pro sádrokartonové příčky._x000D_
</t>
  </si>
  <si>
    <t>0,9*2,1*2+1*2,1*(2+1)</t>
  </si>
  <si>
    <t>20</t>
  </si>
  <si>
    <t>978013161</t>
  </si>
  <si>
    <t>Otlučení vápenných nebo vápenocementových omítek vnitřních ploch stěn s vyškrabáním spar, s očištěním zdiva, v rozsahu přes 30 do 50 %</t>
  </si>
  <si>
    <t>-2002929965</t>
  </si>
  <si>
    <t xml:space="preserve">Poznámka k souboru cen:_x000D_
1. Položky lze použít i pro ocenění otlučení sádrových, hliněných apod. vnitřních omítek._x000D_
</t>
  </si>
  <si>
    <t>((0,9+2,1*2)*2+(1+2,1*2)*3+(1,5+2,4*2))*0,3"hliníkové výplně</t>
  </si>
  <si>
    <t>((1,15+0,6*2)*3+(0,9+0,6*2)*4+(1+1,5*2)+(1,2+1,8*2)*(8+4+1)+(1,2+1,5*2)+(2,1+1,5*2)*(3+3)+(0,6+0,9*2)*2)*0,3"Okna</t>
  </si>
  <si>
    <t>978015351</t>
  </si>
  <si>
    <t>Otlučení vápenných nebo vápenocementových omítek vnějších ploch s vyškrabáním spar a s očištěním zdiva stupně členitosti 1 a 2, v rozsahu přes 30 do 40 %</t>
  </si>
  <si>
    <t>894015009</t>
  </si>
  <si>
    <t>22</t>
  </si>
  <si>
    <t>978059541</t>
  </si>
  <si>
    <t>Odsekání obkladů stěn včetně otlučení podkladní omítky až na zdivo z obkládaček vnitřních, z jakýchkoliv materiálů, plochy přes 1 m2</t>
  </si>
  <si>
    <t>706298295</t>
  </si>
  <si>
    <t xml:space="preserve">Poznámka k souboru cen:_x000D_
1. Odsekání soklíků se oceňuje cenami souboru cen 965 08._x000D_
</t>
  </si>
  <si>
    <t>((1,15+0,6*2)+(0,9+0,6*2)+(1,2+1,8*2))*0,3"P01, P02, P09</t>
  </si>
  <si>
    <t>997</t>
  </si>
  <si>
    <t>Přesun sutě</t>
  </si>
  <si>
    <t>23</t>
  </si>
  <si>
    <t>997013211</t>
  </si>
  <si>
    <t>Vnitrostaveništní doprava suti a vybouraných hmot vodorovně do 50 m svisle ručně (nošením po schodech) pro budovy a haly výšky do 6 m</t>
  </si>
  <si>
    <t>t</t>
  </si>
  <si>
    <t>2029437586</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</si>
  <si>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</si>
  <si>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24</t>
  </si>
  <si>
    <t>997013501</t>
  </si>
  <si>
    <t>Odvoz suti a vybouraných hmot na skládku nebo meziskládku se složením, na vzdálenost do 1 km</t>
  </si>
  <si>
    <t>2088560759</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</si>
  <si>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</si>
  <si>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25</t>
  </si>
  <si>
    <t>997013509</t>
  </si>
  <si>
    <t>Odvoz suti a vybouraných hmot na skládku nebo meziskládku se složením, na vzdálenost Příplatek k ceně za každý další i započatý 1 km přes 1 km</t>
  </si>
  <si>
    <t>-38703248</t>
  </si>
  <si>
    <t>6,401*10 'Přepočtené koeficientem množství</t>
  </si>
  <si>
    <t>26</t>
  </si>
  <si>
    <t>997013831</t>
  </si>
  <si>
    <t>Poplatek za uložení stavebního odpadu na skládce (skládkovné) směsného stavebního a demoličního zatříděného do Katalogu odpadů pod kódem 170 904</t>
  </si>
  <si>
    <t>-270811767</t>
  </si>
  <si>
    <t xml:space="preserve">Poznámka k souboru cen:_x000D_
1. Ceny uvedenév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</si>
  <si>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</si>
  <si>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</si>
  <si>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27</t>
  </si>
  <si>
    <t>998011001</t>
  </si>
  <si>
    <t>Přesun hmot pro budovy občanské výstavby, bydlení, výrobu a služby s nosnou svislou konstrukcí zděnou z cihel, tvárnic nebo kamene vodorovná dopravní vzdálenost do 100 m pro budovy výšky do 6 m</t>
  </si>
  <si>
    <t>1601885829</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</si>
  <si>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</si>
  <si>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</si>
  <si>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</si>
  <si>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764</t>
  </si>
  <si>
    <t>Konstrukce klempířské</t>
  </si>
  <si>
    <t>28</t>
  </si>
  <si>
    <t>764002851</t>
  </si>
  <si>
    <t>Demontáž klempířských konstrukcí oplechování parapetů do suti</t>
  </si>
  <si>
    <t>1482316672</t>
  </si>
  <si>
    <t>1,15*3+0,9*4+1+1,2*(8+1+4+1)+2,1*(3+3)+0,6*2</t>
  </si>
  <si>
    <t>29</t>
  </si>
  <si>
    <t>764216644</t>
  </si>
  <si>
    <t>Oplechování parapetů z pozinkovaného plechu s povrchovou úpravou rovných celoplošně lepené, bez rohů rš 330 mm</t>
  </si>
  <si>
    <t>-1489692522</t>
  </si>
  <si>
    <t>30</t>
  </si>
  <si>
    <t>998764101</t>
  </si>
  <si>
    <t>Přesun hmot pro konstrukce klempířské stanovený z hmotnosti přesunovaného materiálu vodorovná dopravní vzdálenost do 50 m v objektech výšky do 6 m</t>
  </si>
  <si>
    <t>1493737534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</si>
  <si>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</si>
  <si>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</si>
  <si>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</si>
  <si>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Tepelnou izolaci mezi ostěním a rámem okna je možné ocenit položkami 766 62 - 9 . . Příplatek k cenám za tepelnou izolaci mezi ostěním a rámem okna jsou započteny náklady na izolaci vnější i vnitřní._x000D_
3. Délka izolace se určuje v metrech délky rámu okna._x000D_
</t>
  </si>
  <si>
    <t>32</t>
  </si>
  <si>
    <t>kus</t>
  </si>
  <si>
    <t>33</t>
  </si>
  <si>
    <t>766622132</t>
  </si>
  <si>
    <t>Montáž oken plastových včetně montáže rámu plochy přes 1 m2 otevíravých do zdiva, výšky přes 1,5 do 2,5 m</t>
  </si>
  <si>
    <t>-1482716904</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</si>
  <si>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Tepelnou izolaci mezi ostěním a rámem okna je možné ocenit položkami 766 62 - 9 . . Příplatek k cenám za tepelnou izolaci mezi ostěním a rámem okna jsou započteny náklady na izolaci vnější i vnitřní._x000D_
4. Délka izolace se určuje v metrech délky rámu okna._x000D_
</t>
  </si>
  <si>
    <t>1,2*1,8*(8+4+1)+1,2*1,5</t>
  </si>
  <si>
    <t>34</t>
  </si>
  <si>
    <t>61144098R01</t>
  </si>
  <si>
    <t>okno plastové jednokřídlové otvíravé a sklápěcí 120x180 cm, dle specifikace P04</t>
  </si>
  <si>
    <t>-1574046810</t>
  </si>
  <si>
    <t>35</t>
  </si>
  <si>
    <t>61144099R01</t>
  </si>
  <si>
    <t>okno plastové jednokřídlové otvíravé a sklápěcí 120x150 cm, dle specifikace P05</t>
  </si>
  <si>
    <t>-1622679727</t>
  </si>
  <si>
    <t>36</t>
  </si>
  <si>
    <t>61144100R01</t>
  </si>
  <si>
    <t>okno plastové jednokřídlové otvíravé a sklápěcí 120x180 cm, dle specifikace P08</t>
  </si>
  <si>
    <t>-905541603</t>
  </si>
  <si>
    <t>37</t>
  </si>
  <si>
    <t>61144101R01</t>
  </si>
  <si>
    <t>okno plastové jednokřídlové sklápěcí s fixním podstavcem 120x180 cm, dle specifikace P09</t>
  </si>
  <si>
    <t>1548018918</t>
  </si>
  <si>
    <t>38</t>
  </si>
  <si>
    <t>766622133</t>
  </si>
  <si>
    <t>Montáž oken plastových včetně montáže rámu plochy přes 1 m2 otevíravých do zdiva, výšky přes 2,5 m</t>
  </si>
  <si>
    <t>1673467818</t>
  </si>
  <si>
    <t>2,1*1,5*(3+3)</t>
  </si>
  <si>
    <t>39</t>
  </si>
  <si>
    <t>61144102R01</t>
  </si>
  <si>
    <t>okno plastové trojkřídlové otevíravé, sklápěcí 210x150 cm, dle specifikace P06</t>
  </si>
  <si>
    <t>351560982</t>
  </si>
  <si>
    <t>40</t>
  </si>
  <si>
    <t>61144103R01</t>
  </si>
  <si>
    <t>okno plastové trojkřídlové otevíravé, sklápěcí 210x150 cm, dle specifikace P10</t>
  </si>
  <si>
    <t>-67380403</t>
  </si>
  <si>
    <t>41</t>
  </si>
  <si>
    <t>766622216</t>
  </si>
  <si>
    <t>Montáž oken plastových plochy do 1 m2 včetně montáže rámu na polyuretanovou pěnu otevíravých nebo sklápěcích do zdiva</t>
  </si>
  <si>
    <t>1286050501</t>
  </si>
  <si>
    <t>44</t>
  </si>
  <si>
    <t>61144097R01</t>
  </si>
  <si>
    <t>okno plastové jednokřídlové otvíravé a sklápěcí 60x90 cm, dle specifikace P07</t>
  </si>
  <si>
    <t>318076738</t>
  </si>
  <si>
    <t>46</t>
  </si>
  <si>
    <t>766694113</t>
  </si>
  <si>
    <t>Montáž ostatních truhlářských konstrukcí parapetních desek dřevěných nebo plastových šířky do 300 mm, délky přes 1600 do 2600 mm</t>
  </si>
  <si>
    <t>-2073049249</t>
  </si>
  <si>
    <t xml:space="preserve">Poznámka k souboru cen:_x000D_
1. Vcenách 766 69 - 3421 a 3422 jsou započteny i náklady na zaměření zřizovaných otvorů._x000D_
2. Cenami -97 . . nelze oceňovat venkovní krycí lišty balkónových dveří; tato montáž se oceňuje cenou -1610._x000D_
</t>
  </si>
  <si>
    <t>1+8+1+3+2+4+1+3</t>
  </si>
  <si>
    <t>47</t>
  </si>
  <si>
    <t>61144403</t>
  </si>
  <si>
    <t xml:space="preserve">parapet plastový vnitřní - komůrkový 35 x 2 x 100 cm </t>
  </si>
  <si>
    <t>1626853108</t>
  </si>
  <si>
    <t>1+1,2*(8+1+4+1)+2,1*(3+3)+0,6*2</t>
  </si>
  <si>
    <t>48</t>
  </si>
  <si>
    <t>61144019</t>
  </si>
  <si>
    <t>koncovka k parapetu plastovému vnitřnímu 1 pár</t>
  </si>
  <si>
    <t>sada</t>
  </si>
  <si>
    <t>2064723446</t>
  </si>
  <si>
    <t>49</t>
  </si>
  <si>
    <t>998766101</t>
  </si>
  <si>
    <t>Přesun hmot pro konstrukce truhlářské stanovený z hmotnosti přesunovaného materiálu vodorovná dopravní vzdálenost do 50 m v objektech výšky do 6 m</t>
  </si>
  <si>
    <t>-932633804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</si>
  <si>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</si>
  <si>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</si>
  <si>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</si>
  <si>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</si>
  <si>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56</t>
  </si>
  <si>
    <t>767640222</t>
  </si>
  <si>
    <t>Montáž dveří ocelových vchodových dvoukřídlové s nadsvětlíkem</t>
  </si>
  <si>
    <t>1975152505</t>
  </si>
  <si>
    <t>57</t>
  </si>
  <si>
    <t>55341246R05</t>
  </si>
  <si>
    <t>dveře Al vchodové dvojkřídlové s nadsvětlíkem 150x240 cm, dle specifikace H05</t>
  </si>
  <si>
    <t>361616180</t>
  </si>
  <si>
    <t>58</t>
  </si>
  <si>
    <t>55341201R01</t>
  </si>
  <si>
    <t>podkladní purenit pod vstupní AL dveře V=100 mm, Š=1500 mm</t>
  </si>
  <si>
    <t>-151446229</t>
  </si>
  <si>
    <t>59</t>
  </si>
  <si>
    <t>998767101</t>
  </si>
  <si>
    <t>Přesun hmot pro zámečnické konstrukce stanovený z hmotnosti přesunovaného materiálu vodorovná dopravní vzdálenost do 50 m v objektech výšky do 6 m</t>
  </si>
  <si>
    <t>-1667218290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</si>
  <si>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</si>
  <si>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</si>
  <si>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781</t>
  </si>
  <si>
    <t>Dokončovací práce - obklady</t>
  </si>
  <si>
    <t>65</t>
  </si>
  <si>
    <t>781161021</t>
  </si>
  <si>
    <t>Příprava podkladu před provedením obkladu montáž profilu ukončujícího profilu rohového, vanového</t>
  </si>
  <si>
    <t>-1534460640</t>
  </si>
  <si>
    <t xml:space="preserve">Poznámka k souboru cen:_x000D_
1. V cenách 781 12-1011 až -1015 jsou započtenyi náklady na materiál._x000D_
2. V cenách 781 16-1011 až -1023 nejsou započteny náklady na materiál, tyto se oceňují ve specifikaci._x000D_
</t>
  </si>
  <si>
    <t>1,2+1,8*2"P09</t>
  </si>
  <si>
    <t>66</t>
  </si>
  <si>
    <t>28411010R01</t>
  </si>
  <si>
    <t>lišta pro keram. obklady rohová PVC - bílá</t>
  </si>
  <si>
    <t>-1503316091</t>
  </si>
  <si>
    <t>4,8*1,1 'Přepočtené koeficientem množství</t>
  </si>
  <si>
    <t>67</t>
  </si>
  <si>
    <t>781571141</t>
  </si>
  <si>
    <t>Montáž obkladů ostění z obkladaček keramických lepených flexibilním lepidlem šířky ostění přes 200 do 400 mm</t>
  </si>
  <si>
    <t>1403284914</t>
  </si>
  <si>
    <t>68</t>
  </si>
  <si>
    <t>59761071</t>
  </si>
  <si>
    <t>obklad keramický hladký přes 12 do 19ks/m2</t>
  </si>
  <si>
    <t>1449139422</t>
  </si>
  <si>
    <t>2*1,1 'Přepočtené koeficientem množství</t>
  </si>
  <si>
    <t>69</t>
  </si>
  <si>
    <t>998781101</t>
  </si>
  <si>
    <t>Přesun hmot pro obklady keramické stanovený z hmotnosti přesunovaného materiálu vodorovná dopravní vzdálenost do 50 m v objektech výšky do 6 m</t>
  </si>
  <si>
    <t>2032587707</t>
  </si>
  <si>
    <t>784</t>
  </si>
  <si>
    <t>Dokončovací práce - malby a tapety</t>
  </si>
  <si>
    <t>70</t>
  </si>
  <si>
    <t>784181121</t>
  </si>
  <si>
    <t>Penetrace podkladu jednonásobná hloubková v místnostech výšky do 3,80 m</t>
  </si>
  <si>
    <t>-447732134</t>
  </si>
  <si>
    <t>71</t>
  </si>
  <si>
    <t>784191001</t>
  </si>
  <si>
    <t>Čištění vnitřních ploch hrubý úklid po provedení malířských prací omytím oken nebo balkonových dveří jednoduchých</t>
  </si>
  <si>
    <t>2125866337</t>
  </si>
  <si>
    <t>(0,9*2,1*(1+1)+1*2,1*(2+1)+1,5*2,4)*2"Hliníkové výplně</t>
  </si>
  <si>
    <t>(1,15*0,6*3+0,9*0,6*4+1*1,5+1,2*1,8*(8+4+1)+1,2*1,5+2,1*1,5*(3+3)+0,6*0,9)*2"okenní výplně</t>
  </si>
  <si>
    <t>72</t>
  </si>
  <si>
    <t>784211001</t>
  </si>
  <si>
    <t>Malby z malířských směsí otěruvzdorných za mokra jednonásobné, bílé za mokra otěruvzdorné výborně v místnostech výšky do 3,80 m</t>
  </si>
  <si>
    <t>-1226856814</t>
  </si>
  <si>
    <t>73</t>
  </si>
  <si>
    <t>784211101</t>
  </si>
  <si>
    <t>Malby z malířských směsí otěruvzdorných za mokra dvojnásobné, bílé za mokra otěruvzdorné výborně v místnostech výšky do 3,80 m</t>
  </si>
  <si>
    <t>-491800340</t>
  </si>
  <si>
    <t>74</t>
  </si>
  <si>
    <t>1024</t>
  </si>
  <si>
    <t>-27608616</t>
  </si>
  <si>
    <t>75</t>
  </si>
  <si>
    <t>671499534</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</si>
  <si>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</si>
  <si>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</si>
  <si>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</si>
  <si>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</si>
  <si>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</si>
  <si>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</si>
  <si>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</si>
  <si>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t xml:space="preserve">Termínem "uchazeč" se myslí "účastník zadávacího řízení" ve smyslu zákona o zadávání veřejných zakázek. </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</si>
  <si>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</si>
  <si>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</si>
  <si>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</si>
  <si>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</si>
  <si>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</si>
  <si>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</si>
  <si>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</si>
  <si>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</si>
  <si>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</si>
  <si>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</si>
  <si>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</si>
  <si>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</si>
  <si>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</si>
  <si>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</si>
  <si>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</si>
  <si>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</si>
  <si>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</si>
  <si>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</si>
  <si>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</si>
  <si>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</si>
  <si>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</si>
  <si>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</si>
  <si>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</si>
  <si>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</si>
  <si>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</si>
  <si>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</si>
  <si>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</si>
  <si>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</si>
  <si>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</si>
  <si>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</si>
  <si>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</si>
  <si>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</si>
  <si>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</si>
  <si>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</si>
  <si>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</si>
  <si>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</si>
  <si>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</si>
  <si>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</si>
  <si>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</si>
  <si>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</si>
  <si>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</si>
  <si>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</si>
  <si>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</si>
  <si>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</si>
  <si>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</si>
  <si>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</si>
  <si>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</si>
  <si>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</si>
  <si>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</si>
  <si>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</si>
  <si>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</si>
  <si>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</si>
  <si>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</si>
  <si>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</si>
  <si>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</si>
  <si>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</si>
  <si>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</si>
  <si>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</si>
  <si>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</si>
  <si>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</si>
  <si>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</si>
  <si>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</si>
  <si>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</si>
  <si>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</si>
  <si>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</si>
  <si>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</si>
  <si>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</si>
  <si>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</si>
  <si>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</si>
  <si>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</si>
  <si>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</si>
  <si>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</si>
  <si>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</si>
  <si>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</si>
  <si>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</si>
  <si>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</si>
  <si>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</si>
  <si>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</si>
  <si>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</si>
  <si>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</si>
  <si>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</si>
  <si>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</si>
  <si>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</si>
  <si>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</si>
  <si>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</si>
  <si>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</si>
  <si>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</si>
  <si>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</si>
  <si>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</si>
  <si>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</si>
  <si>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</si>
  <si>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</si>
  <si>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</si>
  <si>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</si>
  <si>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</si>
  <si>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</si>
  <si>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</si>
  <si>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</si>
  <si>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</si>
  <si>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</si>
  <si>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</si>
  <si>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</si>
  <si>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</si>
  <si>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</si>
  <si>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</si>
  <si>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</si>
  <si>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</si>
  <si>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</si>
  <si>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</si>
  <si>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</si>
  <si>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</si>
  <si>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</si>
  <si>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</si>
  <si>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</si>
  <si>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</si>
  <si>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</si>
  <si>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</si>
  <si>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</si>
  <si>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</si>
  <si>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</si>
  <si>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</si>
  <si>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</si>
  <si>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</si>
  <si>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</si>
  <si>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</si>
  <si>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</si>
  <si>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</si>
  <si>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</si>
  <si>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</si>
  <si>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</si>
  <si>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</si>
  <si>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</si>
  <si>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</si>
  <si>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</si>
  <si>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</si>
  <si>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</si>
  <si>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</si>
  <si>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</si>
  <si>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</si>
  <si>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</si>
  <si>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</si>
  <si>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</si>
  <si>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</si>
  <si>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</si>
  <si>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</si>
  <si>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</si>
  <si>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</si>
  <si>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</si>
  <si>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</si>
  <si>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</si>
  <si>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</si>
  <si>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</si>
  <si>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</si>
  <si>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</si>
  <si>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</si>
  <si>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</si>
  <si>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</si>
  <si>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</si>
  <si>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</si>
  <si>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</si>
  <si>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</si>
  <si>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</si>
  <si>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</si>
  <si>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</si>
  <si>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</si>
  <si>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</si>
  <si>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</si>
  <si>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</si>
  <si>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</si>
  <si>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</si>
  <si>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</si>
  <si>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</si>
  <si>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</si>
  <si>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</si>
  <si>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</si>
  <si>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</si>
  <si>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</si>
  <si>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</si>
  <si>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1,2*1,8*(6+4+1)+2,1*1,5*(3+3)</t>
  </si>
  <si>
    <t>787911111</t>
  </si>
  <si>
    <t>Montáž bezpečnostní fólie na sklo</t>
  </si>
  <si>
    <t>fólie na sklo ochranné a bezpečnostní čirá, 89%</t>
  </si>
  <si>
    <t>63479017</t>
  </si>
  <si>
    <t>Dokončovací práce - zasklívání</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</si>
</sst>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0">
    <font>
      <sz val="8"/>
      <name val="Arial CE"/>
      <family val="2"/>
    </font>
    <font>
      <sz val="8"/>
      <color rgb="FF969696"/>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0"/>
      <name val="Arial CE"/>
    </font>
    <font>
      <b/>
      <sz val="8"/>
      <color rgb="FF969696"/>
      <name val="Arial CE"/>
    </font>
    <font>
      <b/>
      <sz val="8"/>
      <name val="Arial CE"/>
    </font>
    <font>
      <sz val="12"/>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b/>
      <sz val="12"/>
      <color rgb="FF800000"/>
      <name val="Arial CE"/>
    </font>
    <font>
      <sz val="8"/>
      <color rgb="FF960000"/>
      <name val="Arial CE"/>
    </font>
    <font>
      <sz val="7"/>
      <color rgb="FF969696"/>
      <name val="Arial CE"/>
    </font>
    <font>
      <i/>
      <sz val="7"/>
      <color rgb="FF969696"/>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
      <sz val="10"/>
      <color rgb="FF003366"/>
      <name val="Arial CE"/>
      <family val="2"/>
      <charset val="238"/>
    </font>
    <font>
      <sz val="8"/>
      <name val="Arial CE"/>
      <family val="2"/>
      <charset val="238"/>
    </font>
  </fonts>
  <fills count="4">
    <fill>
      <patternFill patternType="none"/>
    </fill>
    <fill>
      <patternFill patternType="gray125"/>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36" fillId="0" borderId="0" applyNumberFormat="0" applyFill="0" applyBorder="0" applyAlignment="0" applyProtection="0"/>
  </cellStyleXfs>
  <cellXfs count="324">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0" fillId="0" borderId="0" xfId="0" applyAlignment="1">
      <alignment horizontal="center" vertical="center"/>
    </xf>
    <xf numFmtId="0" fontId="10"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1" fillId="0" borderId="0" xfId="0" applyFont="1" applyAlignment="1" applyProtection="1">
      <alignment horizontal="left" vertical="center"/>
    </xf>
    <xf numFmtId="0" fontId="12"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2" fillId="0" borderId="0" xfId="0" applyFont="1" applyAlignment="1" applyProtection="1">
      <alignment horizontal="left" vertical="top"/>
    </xf>
    <xf numFmtId="0" fontId="1" fillId="0" borderId="0" xfId="0" applyFont="1" applyAlignment="1" applyProtection="1">
      <alignment horizontal="left" vertical="center"/>
    </xf>
    <xf numFmtId="0" fontId="0" fillId="0" borderId="0" xfId="0" applyFont="1" applyAlignment="1" applyProtection="1">
      <alignment horizontal="left" vertical="center" wrapText="1"/>
    </xf>
    <xf numFmtId="0" fontId="0" fillId="0" borderId="5" xfId="0" applyBorder="1" applyProtection="1"/>
    <xf numFmtId="0" fontId="0" fillId="0" borderId="4" xfId="0" applyFont="1" applyBorder="1" applyAlignment="1" applyProtection="1">
      <alignment vertical="center"/>
    </xf>
    <xf numFmtId="0" fontId="0" fillId="0" borderId="0" xfId="0" applyFont="1" applyAlignment="1" applyProtection="1">
      <alignment vertical="center"/>
    </xf>
    <xf numFmtId="0" fontId="13"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2" borderId="0" xfId="0" applyFont="1" applyFill="1" applyAlignment="1" applyProtection="1">
      <alignment vertical="center"/>
    </xf>
    <xf numFmtId="0" fontId="3" fillId="2" borderId="7" xfId="0" applyFont="1" applyFill="1" applyBorder="1" applyAlignment="1" applyProtection="1">
      <alignment horizontal="left" vertical="center"/>
    </xf>
    <xf numFmtId="0" fontId="0" fillId="2" borderId="8" xfId="0" applyFont="1" applyFill="1" applyBorder="1" applyAlignment="1" applyProtection="1">
      <alignment vertical="center"/>
    </xf>
    <xf numFmtId="0" fontId="3" fillId="2"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4" xfId="0" applyFont="1" applyBorder="1" applyAlignment="1">
      <alignment vertical="center"/>
    </xf>
    <xf numFmtId="0" fontId="15"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1" fillId="0" borderId="15"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3" borderId="8" xfId="0" applyFont="1" applyFill="1" applyBorder="1" applyAlignment="1" applyProtection="1">
      <alignment vertical="center"/>
    </xf>
    <xf numFmtId="0" fontId="17" fillId="3" borderId="9" xfId="0" applyFont="1" applyFill="1" applyBorder="1" applyAlignment="1" applyProtection="1">
      <alignment horizontal="center" vertical="center"/>
    </xf>
    <xf numFmtId="0" fontId="18" fillId="0" borderId="17" xfId="0" applyFont="1" applyBorder="1" applyAlignment="1" applyProtection="1">
      <alignment horizontal="center" vertical="center" wrapText="1"/>
    </xf>
    <xf numFmtId="0" fontId="18" fillId="0" borderId="18" xfId="0" applyFont="1" applyBorder="1" applyAlignment="1" applyProtection="1">
      <alignment horizontal="center" vertical="center" wrapText="1"/>
    </xf>
    <xf numFmtId="0" fontId="18"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3" fillId="0" borderId="4" xfId="0" applyFont="1" applyBorder="1" applyAlignment="1" applyProtection="1">
      <alignment vertical="center"/>
    </xf>
    <xf numFmtId="0" fontId="19" fillId="0" borderId="0" xfId="0" applyFont="1" applyAlignment="1" applyProtection="1">
      <alignment horizontal="left" vertical="center"/>
    </xf>
    <xf numFmtId="0" fontId="19" fillId="0" borderId="0" xfId="0" applyFont="1" applyAlignment="1" applyProtection="1">
      <alignment vertical="center"/>
    </xf>
    <xf numFmtId="4" fontId="19"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4" xfId="0" applyFont="1" applyBorder="1" applyAlignment="1">
      <alignment vertical="center"/>
    </xf>
    <xf numFmtId="4" fontId="16" fillId="0" borderId="15" xfId="0" applyNumberFormat="1" applyFont="1" applyBorder="1" applyAlignment="1" applyProtection="1">
      <alignment vertical="center"/>
    </xf>
    <xf numFmtId="4" fontId="16" fillId="0" borderId="0" xfId="0" applyNumberFormat="1" applyFont="1" applyBorder="1" applyAlignment="1" applyProtection="1">
      <alignment vertical="center"/>
    </xf>
    <xf numFmtId="166" fontId="16" fillId="0" borderId="0" xfId="0" applyNumberFormat="1" applyFont="1" applyBorder="1" applyAlignment="1" applyProtection="1">
      <alignment vertical="center"/>
    </xf>
    <xf numFmtId="4" fontId="16" fillId="0" borderId="16" xfId="0" applyNumberFormat="1" applyFont="1" applyBorder="1" applyAlignment="1" applyProtection="1">
      <alignment vertical="center"/>
    </xf>
    <xf numFmtId="0" fontId="3" fillId="0" borderId="0" xfId="0" applyFont="1" applyAlignment="1">
      <alignment horizontal="left" vertical="center"/>
    </xf>
    <xf numFmtId="0" fontId="20" fillId="0" borderId="0" xfId="1" applyFont="1" applyAlignment="1">
      <alignment horizontal="center" vertical="center"/>
    </xf>
    <xf numFmtId="0" fontId="4" fillId="0" borderId="4" xfId="0" applyFont="1" applyBorder="1" applyAlignment="1" applyProtection="1">
      <alignment vertical="center"/>
    </xf>
    <xf numFmtId="0" fontId="21" fillId="0" borderId="0" xfId="0" applyFont="1" applyAlignment="1" applyProtection="1">
      <alignment vertical="center"/>
    </xf>
    <xf numFmtId="0" fontId="22" fillId="0" borderId="0" xfId="0" applyFont="1" applyAlignment="1" applyProtection="1">
      <alignment vertical="center"/>
    </xf>
    <xf numFmtId="0" fontId="2" fillId="0" borderId="0" xfId="0" applyFont="1" applyAlignment="1" applyProtection="1">
      <alignment horizontal="center" vertical="center"/>
    </xf>
    <xf numFmtId="0" fontId="4" fillId="0" borderId="4" xfId="0" applyFont="1" applyBorder="1" applyAlignment="1">
      <alignment vertical="center"/>
    </xf>
    <xf numFmtId="4" fontId="23" fillId="0" borderId="20" xfId="0" applyNumberFormat="1" applyFont="1" applyBorder="1" applyAlignment="1" applyProtection="1">
      <alignment vertical="center"/>
    </xf>
    <xf numFmtId="4" fontId="23" fillId="0" borderId="21" xfId="0" applyNumberFormat="1" applyFont="1" applyBorder="1" applyAlignment="1" applyProtection="1">
      <alignment vertical="center"/>
    </xf>
    <xf numFmtId="166" fontId="23" fillId="0" borderId="21" xfId="0" applyNumberFormat="1" applyFont="1" applyBorder="1" applyAlignment="1" applyProtection="1">
      <alignment vertical="center"/>
    </xf>
    <xf numFmtId="4" fontId="23" fillId="0" borderId="22" xfId="0" applyNumberFormat="1" applyFont="1" applyBorder="1" applyAlignment="1" applyProtection="1">
      <alignment vertical="center"/>
    </xf>
    <xf numFmtId="0" fontId="4" fillId="0" borderId="0" xfId="0" applyFont="1" applyAlignment="1">
      <alignment horizontal="left" vertical="center"/>
    </xf>
    <xf numFmtId="0" fontId="0" fillId="0" borderId="2" xfId="0" applyBorder="1"/>
    <xf numFmtId="0" fontId="0" fillId="0" borderId="3" xfId="0" applyBorder="1"/>
    <xf numFmtId="0" fontId="11" fillId="0" borderId="0" xfId="0" applyFont="1" applyAlignment="1">
      <alignment horizontal="left" vertical="center"/>
    </xf>
    <xf numFmtId="0" fontId="1" fillId="0" borderId="0" xfId="0" applyFont="1" applyAlignment="1">
      <alignment horizontal="left" vertical="center"/>
    </xf>
    <xf numFmtId="165" fontId="0" fillId="0" borderId="0" xfId="0" applyNumberFormat="1" applyFont="1" applyAlignment="1">
      <alignment horizontal="left" vertical="center"/>
    </xf>
    <xf numFmtId="0" fontId="0" fillId="0" borderId="4" xfId="0" applyFont="1" applyBorder="1" applyAlignment="1">
      <alignment vertical="center" wrapText="1"/>
    </xf>
    <xf numFmtId="0" fontId="13" fillId="0" borderId="0" xfId="0" applyFont="1" applyAlignment="1">
      <alignment horizontal="left" vertical="center"/>
    </xf>
    <xf numFmtId="4" fontId="19" fillId="0" borderId="0" xfId="0" applyNumberFormat="1" applyFont="1" applyAlignment="1">
      <alignment vertical="center"/>
    </xf>
    <xf numFmtId="0" fontId="1" fillId="0" borderId="0" xfId="0" applyFont="1" applyAlignment="1">
      <alignment horizontal="righ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3" borderId="0" xfId="0" applyFont="1" applyFill="1" applyAlignment="1">
      <alignment vertical="center"/>
    </xf>
    <xf numFmtId="0" fontId="3" fillId="3" borderId="7" xfId="0" applyFont="1" applyFill="1" applyBorder="1" applyAlignment="1">
      <alignment horizontal="left" vertical="center"/>
    </xf>
    <xf numFmtId="0" fontId="0" fillId="3" borderId="8" xfId="0" applyFont="1" applyFill="1" applyBorder="1" applyAlignment="1">
      <alignment vertical="center"/>
    </xf>
    <xf numFmtId="0" fontId="3" fillId="3" borderId="8" xfId="0" applyFont="1" applyFill="1" applyBorder="1" applyAlignment="1">
      <alignment horizontal="right" vertical="center"/>
    </xf>
    <xf numFmtId="0" fontId="3" fillId="3" borderId="8" xfId="0" applyFont="1" applyFill="1" applyBorder="1" applyAlignment="1">
      <alignment horizontal="center" vertical="center"/>
    </xf>
    <xf numFmtId="4" fontId="3" fillId="3" borderId="8" xfId="0" applyNumberFormat="1" applyFont="1" applyFill="1" applyBorder="1" applyAlignment="1">
      <alignment vertical="center"/>
    </xf>
    <xf numFmtId="0" fontId="0" fillId="3"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7" fillId="3" borderId="0" xfId="0" applyFont="1" applyFill="1" applyAlignment="1" applyProtection="1">
      <alignment horizontal="left" vertical="center"/>
    </xf>
    <xf numFmtId="0" fontId="0" fillId="3" borderId="0" xfId="0" applyFont="1" applyFill="1" applyAlignment="1" applyProtection="1">
      <alignment vertical="center"/>
    </xf>
    <xf numFmtId="0" fontId="17" fillId="3" borderId="0" xfId="0" applyFont="1" applyFill="1" applyAlignment="1" applyProtection="1">
      <alignment horizontal="right" vertical="center"/>
    </xf>
    <xf numFmtId="0" fontId="24" fillId="0" borderId="0" xfId="0" applyFont="1" applyAlignment="1" applyProtection="1">
      <alignment horizontal="left" vertical="center"/>
    </xf>
    <xf numFmtId="0" fontId="5" fillId="0" borderId="4" xfId="0" applyFont="1" applyBorder="1" applyAlignment="1" applyProtection="1">
      <alignment vertical="center"/>
    </xf>
    <xf numFmtId="0" fontId="5" fillId="0" borderId="0" xfId="0" applyFont="1" applyAlignment="1" applyProtection="1">
      <alignment vertical="center"/>
    </xf>
    <xf numFmtId="0" fontId="5" fillId="0" borderId="21" xfId="0" applyFont="1" applyBorder="1" applyAlignment="1" applyProtection="1">
      <alignment horizontal="left" vertical="center"/>
    </xf>
    <xf numFmtId="0" fontId="5" fillId="0" borderId="21" xfId="0" applyFont="1" applyBorder="1" applyAlignment="1" applyProtection="1">
      <alignment vertical="center"/>
    </xf>
    <xf numFmtId="4" fontId="5" fillId="0" borderId="21" xfId="0" applyNumberFormat="1" applyFont="1" applyBorder="1" applyAlignment="1" applyProtection="1">
      <alignment vertical="center"/>
    </xf>
    <xf numFmtId="0" fontId="5" fillId="0" borderId="4" xfId="0" applyFont="1" applyBorder="1" applyAlignment="1">
      <alignmen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0" fillId="0" borderId="4" xfId="0" applyFont="1" applyBorder="1" applyAlignment="1" applyProtection="1">
      <alignment horizontal="center" vertical="center" wrapText="1"/>
    </xf>
    <xf numFmtId="0" fontId="17" fillId="3" borderId="17" xfId="0" applyFont="1" applyFill="1" applyBorder="1" applyAlignment="1" applyProtection="1">
      <alignment horizontal="center" vertical="center" wrapText="1"/>
    </xf>
    <xf numFmtId="0" fontId="17" fillId="3" borderId="18" xfId="0" applyFont="1" applyFill="1" applyBorder="1" applyAlignment="1" applyProtection="1">
      <alignment horizontal="center" vertical="center" wrapText="1"/>
    </xf>
    <xf numFmtId="0" fontId="17" fillId="3" borderId="19"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19" fillId="0" borderId="0" xfId="0" applyNumberFormat="1" applyFont="1" applyAlignment="1" applyProtection="1"/>
    <xf numFmtId="166" fontId="25" fillId="0" borderId="13" xfId="0" applyNumberFormat="1" applyFont="1" applyBorder="1" applyAlignment="1" applyProtection="1"/>
    <xf numFmtId="166" fontId="25" fillId="0" borderId="14" xfId="0" applyNumberFormat="1" applyFont="1" applyBorder="1" applyAlignment="1" applyProtection="1"/>
    <xf numFmtId="4" fontId="15"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4" fontId="5" fillId="0" borderId="0" xfId="0" applyNumberFormat="1" applyFont="1" applyAlignment="1" applyProtection="1"/>
    <xf numFmtId="0" fontId="7" fillId="0" borderId="4" xfId="0" applyFont="1" applyBorder="1" applyAlignment="1"/>
    <xf numFmtId="0" fontId="7" fillId="0" borderId="15"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6"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3" xfId="0" applyFont="1" applyBorder="1" applyAlignment="1" applyProtection="1">
      <alignment horizontal="center" vertical="center"/>
    </xf>
    <xf numFmtId="49" fontId="0" fillId="0" borderId="23" xfId="0" applyNumberFormat="1" applyFont="1" applyBorder="1" applyAlignment="1" applyProtection="1">
      <alignment horizontal="left" vertical="center" wrapText="1"/>
    </xf>
    <xf numFmtId="0" fontId="0" fillId="0" borderId="23" xfId="0" applyFont="1" applyBorder="1" applyAlignment="1" applyProtection="1">
      <alignment horizontal="left" vertical="center" wrapText="1"/>
    </xf>
    <xf numFmtId="0" fontId="0" fillId="0" borderId="23" xfId="0" applyFont="1" applyBorder="1" applyAlignment="1" applyProtection="1">
      <alignment horizontal="center" vertical="center" wrapText="1"/>
    </xf>
    <xf numFmtId="167" fontId="0" fillId="0" borderId="23" xfId="0" applyNumberFormat="1" applyFont="1" applyBorder="1" applyAlignment="1" applyProtection="1">
      <alignment vertical="center"/>
    </xf>
    <xf numFmtId="4" fontId="0" fillId="0" borderId="23" xfId="0" applyNumberFormat="1" applyFont="1" applyBorder="1" applyAlignment="1" applyProtection="1">
      <alignment vertical="center"/>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6" xfId="0" applyNumberFormat="1" applyFont="1" applyBorder="1" applyAlignment="1" applyProtection="1">
      <alignment vertical="center"/>
    </xf>
    <xf numFmtId="4" fontId="0" fillId="0" borderId="0" xfId="0" applyNumberFormat="1" applyFont="1" applyAlignment="1">
      <alignment vertical="center"/>
    </xf>
    <xf numFmtId="0" fontId="26" fillId="0" borderId="0" xfId="0" applyFont="1" applyAlignment="1" applyProtection="1">
      <alignment horizontal="left" vertical="center"/>
    </xf>
    <xf numFmtId="0" fontId="27" fillId="0" borderId="0" xfId="0" applyFont="1" applyAlignment="1" applyProtection="1">
      <alignment vertical="center" wrapText="1"/>
    </xf>
    <xf numFmtId="0" fontId="0" fillId="0" borderId="15" xfId="0" applyFont="1" applyBorder="1" applyAlignment="1" applyProtection="1">
      <alignment vertical="center"/>
    </xf>
    <xf numFmtId="0" fontId="8" fillId="0" borderId="4"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4" xfId="0" applyFont="1" applyBorder="1" applyAlignment="1">
      <alignment vertical="center"/>
    </xf>
    <xf numFmtId="0" fontId="8" fillId="0" borderId="15" xfId="0" applyFont="1" applyBorder="1" applyAlignment="1" applyProtection="1">
      <alignment vertical="center"/>
    </xf>
    <xf numFmtId="0" fontId="8" fillId="0" borderId="0" xfId="0" applyFont="1" applyBorder="1" applyAlignment="1" applyProtection="1">
      <alignment vertical="center"/>
    </xf>
    <xf numFmtId="0" fontId="8" fillId="0" borderId="16" xfId="0" applyFont="1" applyBorder="1" applyAlignment="1" applyProtection="1">
      <alignment vertical="center"/>
    </xf>
    <xf numFmtId="0" fontId="8" fillId="0" borderId="0" xfId="0" applyFont="1" applyAlignment="1">
      <alignment horizontal="lef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28" fillId="0" borderId="23" xfId="0" applyFont="1" applyBorder="1" applyAlignment="1" applyProtection="1">
      <alignment horizontal="center" vertical="center"/>
    </xf>
    <xf numFmtId="49" fontId="28" fillId="0" borderId="23" xfId="0" applyNumberFormat="1" applyFont="1" applyBorder="1" applyAlignment="1" applyProtection="1">
      <alignment horizontal="left" vertical="center" wrapText="1"/>
    </xf>
    <xf numFmtId="0" fontId="28" fillId="0" borderId="23" xfId="0" applyFont="1" applyBorder="1" applyAlignment="1" applyProtection="1">
      <alignment horizontal="left" vertical="center" wrapText="1"/>
    </xf>
    <xf numFmtId="0" fontId="28" fillId="0" borderId="23" xfId="0" applyFont="1" applyBorder="1" applyAlignment="1" applyProtection="1">
      <alignment horizontal="center" vertical="center" wrapText="1"/>
    </xf>
    <xf numFmtId="167" fontId="28" fillId="0" borderId="23" xfId="0" applyNumberFormat="1" applyFont="1" applyBorder="1" applyAlignment="1" applyProtection="1">
      <alignment vertical="center"/>
    </xf>
    <xf numFmtId="4" fontId="28" fillId="0" borderId="23" xfId="0" applyNumberFormat="1" applyFont="1" applyBorder="1" applyAlignment="1" applyProtection="1">
      <alignment vertical="center"/>
    </xf>
    <xf numFmtId="0" fontId="28" fillId="0" borderId="4" xfId="0" applyFont="1" applyBorder="1" applyAlignment="1">
      <alignment vertical="center"/>
    </xf>
    <xf numFmtId="0" fontId="28" fillId="0" borderId="15" xfId="0" applyFont="1" applyBorder="1" applyAlignment="1" applyProtection="1">
      <alignment horizontal="left" vertical="center"/>
    </xf>
    <xf numFmtId="0" fontId="28" fillId="0" borderId="0" xfId="0" applyFont="1" applyBorder="1" applyAlignment="1" applyProtection="1">
      <alignment horizontal="center" vertical="center"/>
    </xf>
    <xf numFmtId="0" fontId="1" fillId="0" borderId="20" xfId="0" applyFont="1" applyBorder="1" applyAlignment="1" applyProtection="1">
      <alignment horizontal="left" vertical="center"/>
    </xf>
    <xf numFmtId="0" fontId="1" fillId="0" borderId="21" xfId="0" applyFont="1" applyBorder="1" applyAlignment="1" applyProtection="1">
      <alignment horizontal="center" vertical="center"/>
    </xf>
    <xf numFmtId="166" fontId="1" fillId="0" borderId="21" xfId="0" applyNumberFormat="1" applyFont="1" applyBorder="1" applyAlignment="1" applyProtection="1">
      <alignment vertical="center"/>
    </xf>
    <xf numFmtId="166" fontId="1" fillId="0" borderId="22" xfId="0" applyNumberFormat="1" applyFont="1" applyBorder="1" applyAlignment="1" applyProtection="1">
      <alignment vertical="center"/>
    </xf>
    <xf numFmtId="0" fontId="0" fillId="0" borderId="0" xfId="0" applyAlignment="1">
      <alignment vertical="top"/>
    </xf>
    <xf numFmtId="0" fontId="29" fillId="0" borderId="24" xfId="0" applyFont="1" applyBorder="1" applyAlignment="1">
      <alignment vertical="center" wrapText="1"/>
    </xf>
    <xf numFmtId="0" fontId="29" fillId="0" borderId="25" xfId="0" applyFont="1" applyBorder="1" applyAlignment="1">
      <alignment vertical="center" wrapText="1"/>
    </xf>
    <xf numFmtId="0" fontId="29" fillId="0" borderId="26" xfId="0" applyFont="1" applyBorder="1" applyAlignment="1">
      <alignment vertical="center" wrapText="1"/>
    </xf>
    <xf numFmtId="0" fontId="29" fillId="0" borderId="27" xfId="0" applyFont="1" applyBorder="1" applyAlignment="1">
      <alignment horizontal="center" vertical="center" wrapText="1"/>
    </xf>
    <xf numFmtId="0" fontId="29" fillId="0" borderId="28" xfId="0" applyFont="1" applyBorder="1" applyAlignment="1">
      <alignment horizontal="center" vertical="center" wrapText="1"/>
    </xf>
    <xf numFmtId="0" fontId="29" fillId="0" borderId="27" xfId="0" applyFont="1" applyBorder="1" applyAlignment="1">
      <alignment vertical="center" wrapText="1"/>
    </xf>
    <xf numFmtId="0" fontId="29" fillId="0" borderId="28" xfId="0" applyFont="1" applyBorder="1" applyAlignment="1">
      <alignment vertical="center" wrapText="1"/>
    </xf>
    <xf numFmtId="0" fontId="31" fillId="0" borderId="1" xfId="0" applyFont="1" applyBorder="1" applyAlignment="1">
      <alignment horizontal="left" vertical="center" wrapText="1"/>
    </xf>
    <xf numFmtId="0" fontId="32" fillId="0" borderId="1" xfId="0" applyFont="1" applyBorder="1" applyAlignment="1">
      <alignment horizontal="left" vertical="center" wrapText="1"/>
    </xf>
    <xf numFmtId="0" fontId="32" fillId="0" borderId="27" xfId="0" applyFont="1" applyBorder="1" applyAlignment="1">
      <alignment vertical="center" wrapText="1"/>
    </xf>
    <xf numFmtId="0" fontId="32" fillId="0" borderId="1" xfId="0" applyFont="1" applyBorder="1" applyAlignment="1">
      <alignment vertical="center" wrapText="1"/>
    </xf>
    <xf numFmtId="0" fontId="32" fillId="0" borderId="1" xfId="0" applyFont="1" applyBorder="1" applyAlignment="1">
      <alignment horizontal="left" vertical="center"/>
    </xf>
    <xf numFmtId="0" fontId="32" fillId="0" borderId="1" xfId="0" applyFont="1" applyBorder="1" applyAlignment="1">
      <alignment vertical="center"/>
    </xf>
    <xf numFmtId="49" fontId="32" fillId="0" borderId="1" xfId="0" applyNumberFormat="1" applyFont="1" applyBorder="1" applyAlignment="1">
      <alignment vertical="center" wrapText="1"/>
    </xf>
    <xf numFmtId="0" fontId="29" fillId="0" borderId="30" xfId="0" applyFont="1" applyBorder="1" applyAlignment="1">
      <alignment vertical="center" wrapText="1"/>
    </xf>
    <xf numFmtId="0" fontId="33" fillId="0" borderId="29" xfId="0" applyFont="1" applyBorder="1" applyAlignment="1">
      <alignment vertical="center" wrapText="1"/>
    </xf>
    <xf numFmtId="0" fontId="29" fillId="0" borderId="31" xfId="0" applyFont="1" applyBorder="1" applyAlignment="1">
      <alignment vertical="center" wrapText="1"/>
    </xf>
    <xf numFmtId="0" fontId="29" fillId="0" borderId="1" xfId="0" applyFont="1" applyBorder="1" applyAlignment="1">
      <alignment vertical="top"/>
    </xf>
    <xf numFmtId="0" fontId="29" fillId="0" borderId="0" xfId="0" applyFont="1" applyAlignment="1">
      <alignment vertical="top"/>
    </xf>
    <xf numFmtId="0" fontId="29" fillId="0" borderId="24" xfId="0" applyFont="1" applyBorder="1" applyAlignment="1">
      <alignment horizontal="left" vertical="center"/>
    </xf>
    <xf numFmtId="0" fontId="29" fillId="0" borderId="25" xfId="0" applyFont="1" applyBorder="1" applyAlignment="1">
      <alignment horizontal="left" vertical="center"/>
    </xf>
    <xf numFmtId="0" fontId="29" fillId="0" borderId="26" xfId="0" applyFont="1" applyBorder="1" applyAlignment="1">
      <alignment horizontal="left" vertical="center"/>
    </xf>
    <xf numFmtId="0" fontId="29" fillId="0" borderId="27" xfId="0" applyFont="1" applyBorder="1" applyAlignment="1">
      <alignment horizontal="left" vertical="center"/>
    </xf>
    <xf numFmtId="0" fontId="29" fillId="0" borderId="28" xfId="0" applyFont="1" applyBorder="1" applyAlignment="1">
      <alignment horizontal="left" vertical="center"/>
    </xf>
    <xf numFmtId="0" fontId="31" fillId="0" borderId="1" xfId="0" applyFont="1" applyBorder="1" applyAlignment="1">
      <alignment horizontal="left" vertical="center"/>
    </xf>
    <xf numFmtId="0" fontId="34" fillId="0" borderId="0" xfId="0" applyFont="1" applyAlignment="1">
      <alignment horizontal="left" vertical="center"/>
    </xf>
    <xf numFmtId="0" fontId="31" fillId="0" borderId="29" xfId="0" applyFont="1" applyBorder="1" applyAlignment="1">
      <alignment horizontal="left" vertical="center"/>
    </xf>
    <xf numFmtId="0" fontId="31" fillId="0" borderId="29" xfId="0" applyFont="1" applyBorder="1" applyAlignment="1">
      <alignment horizontal="center" vertical="center"/>
    </xf>
    <xf numFmtId="0" fontId="34" fillId="0" borderId="29" xfId="0" applyFont="1" applyBorder="1" applyAlignment="1">
      <alignment horizontal="left" vertical="center"/>
    </xf>
    <xf numFmtId="0" fontId="35" fillId="0" borderId="1" xfId="0" applyFont="1" applyBorder="1" applyAlignment="1">
      <alignment horizontal="left" vertical="center"/>
    </xf>
    <xf numFmtId="0" fontId="32" fillId="0" borderId="0" xfId="0" applyFont="1" applyAlignment="1">
      <alignment horizontal="left" vertical="center"/>
    </xf>
    <xf numFmtId="0" fontId="32" fillId="0" borderId="1" xfId="0" applyFont="1" applyBorder="1" applyAlignment="1">
      <alignment horizontal="center" vertical="center"/>
    </xf>
    <xf numFmtId="0" fontId="32" fillId="0" borderId="27" xfId="0" applyFont="1" applyBorder="1" applyAlignment="1">
      <alignment horizontal="left" vertical="center"/>
    </xf>
    <xf numFmtId="0" fontId="32" fillId="0" borderId="1" xfId="0" applyFont="1" applyFill="1" applyBorder="1" applyAlignment="1">
      <alignment horizontal="left" vertical="center"/>
    </xf>
    <xf numFmtId="0" fontId="32" fillId="0" borderId="1" xfId="0" applyFont="1" applyFill="1" applyBorder="1" applyAlignment="1">
      <alignment horizontal="center" vertical="center"/>
    </xf>
    <xf numFmtId="0" fontId="29" fillId="0" borderId="30" xfId="0" applyFont="1" applyBorder="1" applyAlignment="1">
      <alignment horizontal="left" vertical="center"/>
    </xf>
    <xf numFmtId="0" fontId="33" fillId="0" borderId="29" xfId="0" applyFont="1" applyBorder="1" applyAlignment="1">
      <alignment horizontal="left" vertical="center"/>
    </xf>
    <xf numFmtId="0" fontId="29" fillId="0" borderId="31" xfId="0" applyFont="1" applyBorder="1" applyAlignment="1">
      <alignment horizontal="left" vertical="center"/>
    </xf>
    <xf numFmtId="0" fontId="29" fillId="0" borderId="1" xfId="0" applyFont="1" applyBorder="1" applyAlignment="1">
      <alignment horizontal="left" vertical="center"/>
    </xf>
    <xf numFmtId="0" fontId="33" fillId="0" borderId="1" xfId="0" applyFont="1" applyBorder="1" applyAlignment="1">
      <alignment horizontal="left" vertical="center"/>
    </xf>
    <xf numFmtId="0" fontId="34" fillId="0" borderId="1" xfId="0" applyFont="1" applyBorder="1" applyAlignment="1">
      <alignment horizontal="left" vertical="center"/>
    </xf>
    <xf numFmtId="0" fontId="32" fillId="0" borderId="29" xfId="0" applyFont="1" applyBorder="1" applyAlignment="1">
      <alignment horizontal="left" vertical="center"/>
    </xf>
    <xf numFmtId="0" fontId="29" fillId="0" borderId="1" xfId="0" applyFont="1" applyBorder="1" applyAlignment="1">
      <alignment horizontal="left" vertical="center" wrapText="1"/>
    </xf>
    <xf numFmtId="0" fontId="32" fillId="0" borderId="1" xfId="0" applyFont="1" applyBorder="1" applyAlignment="1">
      <alignment horizontal="center" vertical="center" wrapText="1"/>
    </xf>
    <xf numFmtId="0" fontId="29" fillId="0" borderId="24" xfId="0" applyFont="1" applyBorder="1" applyAlignment="1">
      <alignment horizontal="left" vertical="center" wrapText="1"/>
    </xf>
    <xf numFmtId="0" fontId="29" fillId="0" borderId="25" xfId="0" applyFont="1" applyBorder="1" applyAlignment="1">
      <alignment horizontal="left" vertical="center" wrapText="1"/>
    </xf>
    <xf numFmtId="0" fontId="29" fillId="0" borderId="26" xfId="0" applyFont="1" applyBorder="1" applyAlignment="1">
      <alignment horizontal="left" vertical="center" wrapText="1"/>
    </xf>
    <xf numFmtId="0" fontId="29" fillId="0" borderId="27" xfId="0" applyFont="1" applyBorder="1" applyAlignment="1">
      <alignment horizontal="left" vertical="center" wrapText="1"/>
    </xf>
    <xf numFmtId="0" fontId="29" fillId="0" borderId="28" xfId="0" applyFont="1" applyBorder="1" applyAlignment="1">
      <alignment horizontal="left" vertical="center" wrapText="1"/>
    </xf>
    <xf numFmtId="0" fontId="34" fillId="0" borderId="27" xfId="0" applyFont="1" applyBorder="1" applyAlignment="1">
      <alignment horizontal="left" vertical="center" wrapText="1"/>
    </xf>
    <xf numFmtId="0" fontId="34" fillId="0" borderId="28" xfId="0" applyFont="1" applyBorder="1" applyAlignment="1">
      <alignment horizontal="left" vertical="center" wrapText="1"/>
    </xf>
    <xf numFmtId="0" fontId="32" fillId="0" borderId="27" xfId="0" applyFont="1" applyBorder="1" applyAlignment="1">
      <alignment horizontal="left" vertical="center" wrapText="1"/>
    </xf>
    <xf numFmtId="0" fontId="32" fillId="0" borderId="28" xfId="0" applyFont="1" applyBorder="1" applyAlignment="1">
      <alignment horizontal="left" vertical="center" wrapText="1"/>
    </xf>
    <xf numFmtId="0" fontId="32" fillId="0" borderId="28" xfId="0" applyFont="1" applyBorder="1" applyAlignment="1">
      <alignment horizontal="left" vertical="center"/>
    </xf>
    <xf numFmtId="0" fontId="32" fillId="0" borderId="30" xfId="0" applyFont="1" applyBorder="1" applyAlignment="1">
      <alignment horizontal="left" vertical="center" wrapText="1"/>
    </xf>
    <xf numFmtId="0" fontId="32" fillId="0" borderId="29" xfId="0" applyFont="1" applyBorder="1" applyAlignment="1">
      <alignment horizontal="left" vertical="center" wrapText="1"/>
    </xf>
    <xf numFmtId="0" fontId="32" fillId="0" borderId="31" xfId="0" applyFont="1" applyBorder="1" applyAlignment="1">
      <alignment horizontal="left" vertical="center" wrapText="1"/>
    </xf>
    <xf numFmtId="0" fontId="32" fillId="0" borderId="1" xfId="0" applyFont="1" applyBorder="1" applyAlignment="1">
      <alignment horizontal="left" vertical="top"/>
    </xf>
    <xf numFmtId="0" fontId="32" fillId="0" borderId="1" xfId="0" applyFont="1" applyBorder="1" applyAlignment="1">
      <alignment horizontal="center" vertical="top"/>
    </xf>
    <xf numFmtId="0" fontId="32" fillId="0" borderId="30" xfId="0" applyFont="1" applyBorder="1" applyAlignment="1">
      <alignment horizontal="left" vertical="center"/>
    </xf>
    <xf numFmtId="0" fontId="32" fillId="0" borderId="31" xfId="0" applyFont="1" applyBorder="1" applyAlignment="1">
      <alignment horizontal="left" vertical="center"/>
    </xf>
    <xf numFmtId="0" fontId="34" fillId="0" borderId="0" xfId="0" applyFont="1" applyAlignment="1">
      <alignment vertical="center"/>
    </xf>
    <xf numFmtId="0" fontId="31" fillId="0" borderId="1" xfId="0" applyFont="1" applyBorder="1" applyAlignment="1">
      <alignment vertical="center"/>
    </xf>
    <xf numFmtId="0" fontId="34" fillId="0" borderId="29" xfId="0" applyFont="1" applyBorder="1" applyAlignment="1">
      <alignment vertical="center"/>
    </xf>
    <xf numFmtId="0" fontId="31" fillId="0" borderId="29" xfId="0" applyFont="1" applyBorder="1" applyAlignment="1">
      <alignment vertical="center"/>
    </xf>
    <xf numFmtId="0" fontId="0" fillId="0" borderId="1" xfId="0" applyBorder="1" applyAlignment="1">
      <alignment vertical="top"/>
    </xf>
    <xf numFmtId="49" fontId="32" fillId="0" borderId="1" xfId="0" applyNumberFormat="1" applyFont="1" applyBorder="1" applyAlignment="1">
      <alignment horizontal="left" vertical="center"/>
    </xf>
    <xf numFmtId="0" fontId="0" fillId="0" borderId="29" xfId="0" applyBorder="1" applyAlignment="1">
      <alignment vertical="top"/>
    </xf>
    <xf numFmtId="0" fontId="31" fillId="0" borderId="29" xfId="0" applyFont="1" applyBorder="1" applyAlignment="1">
      <alignment horizontal="left"/>
    </xf>
    <xf numFmtId="0" fontId="34" fillId="0" borderId="29" xfId="0" applyFont="1" applyBorder="1" applyAlignment="1"/>
    <xf numFmtId="0" fontId="29" fillId="0" borderId="27" xfId="0" applyFont="1" applyBorder="1" applyAlignment="1">
      <alignment vertical="top"/>
    </xf>
    <xf numFmtId="0" fontId="29" fillId="0" borderId="28" xfId="0" applyFont="1" applyBorder="1" applyAlignment="1">
      <alignment vertical="top"/>
    </xf>
    <xf numFmtId="0" fontId="29" fillId="0" borderId="1" xfId="0" applyFont="1" applyBorder="1" applyAlignment="1">
      <alignment horizontal="center" vertical="center"/>
    </xf>
    <xf numFmtId="0" fontId="29" fillId="0" borderId="1" xfId="0" applyFont="1" applyBorder="1" applyAlignment="1">
      <alignment horizontal="left" vertical="top"/>
    </xf>
    <xf numFmtId="0" fontId="29" fillId="0" borderId="30" xfId="0" applyFont="1" applyBorder="1" applyAlignment="1">
      <alignment vertical="top"/>
    </xf>
    <xf numFmtId="0" fontId="29" fillId="0" borderId="29" xfId="0" applyFont="1" applyBorder="1" applyAlignment="1">
      <alignment vertical="top"/>
    </xf>
    <xf numFmtId="0" fontId="29" fillId="0" borderId="31" xfId="0" applyFont="1" applyBorder="1" applyAlignment="1">
      <alignment vertical="top"/>
    </xf>
    <xf numFmtId="0" fontId="38" fillId="0" borderId="0" xfId="0" applyFont="1" applyAlignment="1" applyProtection="1">
      <alignment horizontal="left"/>
    </xf>
    <xf numFmtId="49" fontId="39" fillId="0" borderId="23" xfId="0" applyNumberFormat="1" applyFont="1" applyBorder="1" applyAlignment="1" applyProtection="1">
      <alignment horizontal="left" vertical="center" wrapText="1"/>
    </xf>
    <xf numFmtId="0" fontId="39" fillId="0" borderId="23" xfId="0" applyFont="1" applyBorder="1" applyAlignment="1" applyProtection="1">
      <alignment horizontal="left" vertical="center" wrapText="1"/>
    </xf>
    <xf numFmtId="0" fontId="2" fillId="0" borderId="0" xfId="0" applyFont="1" applyAlignment="1" applyProtection="1">
      <alignment horizontal="left" vertical="center" wrapText="1"/>
    </xf>
    <xf numFmtId="0" fontId="2"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0" xfId="0" applyFont="1" applyAlignment="1" applyProtection="1">
      <alignment vertical="center" wrapText="1"/>
    </xf>
    <xf numFmtId="0" fontId="0" fillId="0" borderId="0" xfId="0" applyFont="1" applyAlignment="1" applyProtection="1">
      <alignment vertical="center"/>
    </xf>
    <xf numFmtId="0" fontId="16" fillId="0" borderId="12" xfId="0" applyFont="1" applyBorder="1" applyAlignment="1">
      <alignment horizontal="center" vertical="center"/>
    </xf>
    <xf numFmtId="0" fontId="16" fillId="0" borderId="13" xfId="0" applyFont="1" applyBorder="1" applyAlignment="1">
      <alignment horizontal="left" vertical="center"/>
    </xf>
    <xf numFmtId="0" fontId="1" fillId="0" borderId="15" xfId="0" applyFont="1" applyBorder="1" applyAlignment="1">
      <alignment horizontal="left" vertical="center"/>
    </xf>
    <xf numFmtId="0" fontId="1" fillId="0" borderId="0" xfId="0" applyFont="1" applyBorder="1" applyAlignment="1">
      <alignment horizontal="left" vertical="center"/>
    </xf>
    <xf numFmtId="0" fontId="1" fillId="0" borderId="15" xfId="0" applyFont="1" applyBorder="1" applyAlignment="1" applyProtection="1">
      <alignment horizontal="left" vertical="center"/>
    </xf>
    <xf numFmtId="0" fontId="1" fillId="0" borderId="0" xfId="0" applyFont="1" applyBorder="1" applyAlignment="1" applyProtection="1">
      <alignment horizontal="left" vertical="center"/>
    </xf>
    <xf numFmtId="0" fontId="17" fillId="3" borderId="7" xfId="0" applyFont="1" applyFill="1" applyBorder="1" applyAlignment="1" applyProtection="1">
      <alignment horizontal="center" vertical="center"/>
    </xf>
    <xf numFmtId="0" fontId="17" fillId="3" borderId="8" xfId="0" applyFont="1" applyFill="1" applyBorder="1" applyAlignment="1" applyProtection="1">
      <alignment horizontal="left" vertical="center"/>
    </xf>
    <xf numFmtId="0" fontId="17" fillId="3" borderId="8" xfId="0" applyFont="1" applyFill="1" applyBorder="1" applyAlignment="1" applyProtection="1">
      <alignment horizontal="center" vertical="center"/>
    </xf>
    <xf numFmtId="0" fontId="17" fillId="3" borderId="8" xfId="0" applyFont="1" applyFill="1" applyBorder="1" applyAlignment="1" applyProtection="1">
      <alignment horizontal="right" vertical="center"/>
    </xf>
    <xf numFmtId="4" fontId="22" fillId="0" borderId="0" xfId="0" applyNumberFormat="1" applyFont="1" applyAlignment="1" applyProtection="1">
      <alignment vertical="center"/>
    </xf>
    <xf numFmtId="0" fontId="22" fillId="0" borderId="0" xfId="0" applyFont="1" applyAlignment="1" applyProtection="1">
      <alignment vertical="center"/>
    </xf>
    <xf numFmtId="0" fontId="21" fillId="0" borderId="0" xfId="0" applyFont="1" applyAlignment="1" applyProtection="1">
      <alignment horizontal="left" vertical="center" wrapText="1"/>
    </xf>
    <xf numFmtId="4" fontId="19" fillId="0" borderId="0" xfId="0" applyNumberFormat="1" applyFont="1" applyAlignment="1" applyProtection="1">
      <alignment horizontal="right" vertical="center"/>
    </xf>
    <xf numFmtId="4" fontId="19" fillId="0" borderId="0" xfId="0" applyNumberFormat="1" applyFont="1" applyAlignment="1" applyProtection="1">
      <alignment vertical="center"/>
    </xf>
    <xf numFmtId="0" fontId="0" fillId="0" borderId="0" xfId="0" applyFont="1" applyAlignment="1" applyProtection="1">
      <alignment horizontal="left" vertical="center"/>
    </xf>
    <xf numFmtId="0" fontId="0" fillId="0" borderId="0" xfId="0" applyProtection="1"/>
    <xf numFmtId="0" fontId="2" fillId="0" borderId="0" xfId="0" applyFont="1" applyAlignment="1" applyProtection="1">
      <alignment horizontal="left" vertical="top" wrapText="1"/>
    </xf>
    <xf numFmtId="0" fontId="0" fillId="0" borderId="0" xfId="0"/>
    <xf numFmtId="0" fontId="0" fillId="0" borderId="0" xfId="0" applyFont="1" applyAlignment="1" applyProtection="1">
      <alignment horizontal="left" vertical="center" wrapText="1"/>
    </xf>
    <xf numFmtId="4" fontId="13"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4"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right" vertical="center"/>
    </xf>
    <xf numFmtId="0" fontId="3" fillId="2" borderId="8" xfId="0" applyFont="1" applyFill="1" applyBorder="1" applyAlignment="1" applyProtection="1">
      <alignment horizontal="left" vertical="center"/>
    </xf>
    <xf numFmtId="0" fontId="0" fillId="2" borderId="8" xfId="0" applyFont="1" applyFill="1" applyBorder="1" applyAlignment="1" applyProtection="1">
      <alignment vertical="center"/>
    </xf>
    <xf numFmtId="4" fontId="3" fillId="2" borderId="8" xfId="0" applyNumberFormat="1" applyFont="1" applyFill="1" applyBorder="1" applyAlignment="1" applyProtection="1">
      <alignment vertical="center"/>
    </xf>
    <xf numFmtId="0" fontId="0" fillId="2" borderId="9" xfId="0" applyFont="1" applyFill="1" applyBorder="1" applyAlignment="1" applyProtection="1">
      <alignment vertical="center"/>
    </xf>
    <xf numFmtId="0" fontId="2" fillId="0" borderId="0" xfId="0" applyFont="1" applyAlignment="1">
      <alignment horizontal="left" vertical="center" wrapText="1"/>
    </xf>
    <xf numFmtId="0" fontId="0" fillId="0" borderId="0" xfId="0" applyFont="1" applyAlignment="1">
      <alignment vertical="center"/>
    </xf>
    <xf numFmtId="0" fontId="0" fillId="0" borderId="0" xfId="0" applyFont="1" applyAlignment="1">
      <alignment horizontal="left" vertical="center"/>
    </xf>
    <xf numFmtId="0" fontId="0" fillId="0" borderId="0" xfId="0" applyFont="1" applyAlignment="1">
      <alignment horizontal="left" vertical="center" wrapText="1"/>
    </xf>
    <xf numFmtId="0" fontId="32" fillId="0" borderId="1" xfId="0" applyFont="1" applyBorder="1" applyAlignment="1">
      <alignment horizontal="left" vertical="top"/>
    </xf>
    <xf numFmtId="0" fontId="32" fillId="0" borderId="1" xfId="0" applyFont="1" applyBorder="1" applyAlignment="1">
      <alignment horizontal="left" vertical="center"/>
    </xf>
    <xf numFmtId="0" fontId="31" fillId="0" borderId="29" xfId="0" applyFont="1" applyBorder="1" applyAlignment="1">
      <alignment horizontal="left"/>
    </xf>
    <xf numFmtId="0" fontId="30" fillId="0" borderId="1" xfId="0" applyFont="1" applyBorder="1" applyAlignment="1">
      <alignment horizontal="center" vertical="center" wrapText="1"/>
    </xf>
    <xf numFmtId="0" fontId="32" fillId="0" borderId="1" xfId="0" applyFont="1" applyBorder="1" applyAlignment="1">
      <alignment horizontal="left" vertical="center" wrapText="1"/>
    </xf>
    <xf numFmtId="0" fontId="30" fillId="0" borderId="1" xfId="0" applyFont="1" applyBorder="1" applyAlignment="1">
      <alignment horizontal="center" vertical="center"/>
    </xf>
    <xf numFmtId="0" fontId="31" fillId="0" borderId="29" xfId="0" applyFont="1" applyBorder="1" applyAlignment="1">
      <alignment horizontal="left" wrapText="1"/>
    </xf>
    <xf numFmtId="49" fontId="32" fillId="0" borderId="1" xfId="0" applyNumberFormat="1" applyFont="1" applyBorder="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7"/>
  <sheetViews>
    <sheetView showGridLines="0" tabSelected="1" workbookViewId="0"/>
  </sheetViews>
  <sheetFormatPr defaultRowHeight="11.2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c r="A1" s="14" t="s">
        <v>0</v>
      </c>
      <c r="AZ1" s="14" t="s">
        <v>1</v>
      </c>
      <c r="BA1" s="14" t="s">
        <v>2</v>
      </c>
      <c r="BB1" s="14" t="s">
        <v>3</v>
      </c>
      <c r="BT1" s="14" t="s">
        <v>4</v>
      </c>
      <c r="BU1" s="14" t="s">
        <v>4</v>
      </c>
      <c r="BV1" s="14" t="s">
        <v>5</v>
      </c>
    </row>
    <row r="2" spans="1:74" ht="36.950000000000003" customHeight="1">
      <c r="AR2" s="300"/>
      <c r="AS2" s="300"/>
      <c r="AT2" s="300"/>
      <c r="AU2" s="300"/>
      <c r="AV2" s="300"/>
      <c r="AW2" s="300"/>
      <c r="AX2" s="300"/>
      <c r="AY2" s="300"/>
      <c r="AZ2" s="300"/>
      <c r="BA2" s="300"/>
      <c r="BB2" s="300"/>
      <c r="BC2" s="300"/>
      <c r="BD2" s="300"/>
      <c r="BE2" s="300"/>
      <c r="BS2" s="15" t="s">
        <v>6</v>
      </c>
      <c r="BT2" s="15" t="s">
        <v>7</v>
      </c>
    </row>
    <row r="3" spans="1:74" ht="6.95"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6</v>
      </c>
      <c r="BT3" s="15" t="s">
        <v>8</v>
      </c>
    </row>
    <row r="4" spans="1:74" ht="24.95" customHeight="1">
      <c r="B4" s="19"/>
      <c r="C4" s="20"/>
      <c r="D4" s="21" t="s">
        <v>9</v>
      </c>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18"/>
      <c r="AS4" s="22" t="s">
        <v>10</v>
      </c>
      <c r="BS4" s="15" t="s">
        <v>11</v>
      </c>
    </row>
    <row r="5" spans="1:74" ht="12" customHeight="1">
      <c r="B5" s="19"/>
      <c r="C5" s="20"/>
      <c r="D5" s="23" t="s">
        <v>12</v>
      </c>
      <c r="E5" s="20"/>
      <c r="F5" s="20"/>
      <c r="G5" s="20"/>
      <c r="H5" s="20"/>
      <c r="I5" s="20"/>
      <c r="J5" s="20"/>
      <c r="K5" s="297" t="s">
        <v>13</v>
      </c>
      <c r="L5" s="298"/>
      <c r="M5" s="298"/>
      <c r="N5" s="298"/>
      <c r="O5" s="298"/>
      <c r="P5" s="298"/>
      <c r="Q5" s="298"/>
      <c r="R5" s="298"/>
      <c r="S5" s="298"/>
      <c r="T5" s="298"/>
      <c r="U5" s="298"/>
      <c r="V5" s="298"/>
      <c r="W5" s="298"/>
      <c r="X5" s="298"/>
      <c r="Y5" s="298"/>
      <c r="Z5" s="298"/>
      <c r="AA5" s="298"/>
      <c r="AB5" s="298"/>
      <c r="AC5" s="298"/>
      <c r="AD5" s="298"/>
      <c r="AE5" s="298"/>
      <c r="AF5" s="298"/>
      <c r="AG5" s="298"/>
      <c r="AH5" s="298"/>
      <c r="AI5" s="298"/>
      <c r="AJ5" s="298"/>
      <c r="AK5" s="298"/>
      <c r="AL5" s="298"/>
      <c r="AM5" s="298"/>
      <c r="AN5" s="298"/>
      <c r="AO5" s="298"/>
      <c r="AP5" s="20"/>
      <c r="AQ5" s="20"/>
      <c r="AR5" s="18"/>
      <c r="BS5" s="15" t="s">
        <v>6</v>
      </c>
    </row>
    <row r="6" spans="1:74" ht="36.950000000000003" customHeight="1">
      <c r="B6" s="19"/>
      <c r="C6" s="20"/>
      <c r="D6" s="25" t="s">
        <v>14</v>
      </c>
      <c r="E6" s="20"/>
      <c r="F6" s="20"/>
      <c r="G6" s="20"/>
      <c r="H6" s="20"/>
      <c r="I6" s="20"/>
      <c r="J6" s="20"/>
      <c r="K6" s="299" t="s">
        <v>15</v>
      </c>
      <c r="L6" s="298"/>
      <c r="M6" s="298"/>
      <c r="N6" s="298"/>
      <c r="O6" s="298"/>
      <c r="P6" s="298"/>
      <c r="Q6" s="298"/>
      <c r="R6" s="298"/>
      <c r="S6" s="298"/>
      <c r="T6" s="298"/>
      <c r="U6" s="298"/>
      <c r="V6" s="298"/>
      <c r="W6" s="298"/>
      <c r="X6" s="298"/>
      <c r="Y6" s="298"/>
      <c r="Z6" s="298"/>
      <c r="AA6" s="298"/>
      <c r="AB6" s="298"/>
      <c r="AC6" s="298"/>
      <c r="AD6" s="298"/>
      <c r="AE6" s="298"/>
      <c r="AF6" s="298"/>
      <c r="AG6" s="298"/>
      <c r="AH6" s="298"/>
      <c r="AI6" s="298"/>
      <c r="AJ6" s="298"/>
      <c r="AK6" s="298"/>
      <c r="AL6" s="298"/>
      <c r="AM6" s="298"/>
      <c r="AN6" s="298"/>
      <c r="AO6" s="298"/>
      <c r="AP6" s="20"/>
      <c r="AQ6" s="20"/>
      <c r="AR6" s="18"/>
      <c r="BS6" s="15" t="s">
        <v>6</v>
      </c>
    </row>
    <row r="7" spans="1:74" ht="12" customHeight="1">
      <c r="B7" s="19"/>
      <c r="C7" s="20"/>
      <c r="D7" s="26" t="s">
        <v>16</v>
      </c>
      <c r="E7" s="20"/>
      <c r="F7" s="20"/>
      <c r="G7" s="20"/>
      <c r="H7" s="20"/>
      <c r="I7" s="20"/>
      <c r="J7" s="20"/>
      <c r="K7" s="24" t="s">
        <v>17</v>
      </c>
      <c r="L7" s="20"/>
      <c r="M7" s="20"/>
      <c r="N7" s="20"/>
      <c r="O7" s="20"/>
      <c r="P7" s="20"/>
      <c r="Q7" s="20"/>
      <c r="R7" s="20"/>
      <c r="S7" s="20"/>
      <c r="T7" s="20"/>
      <c r="U7" s="20"/>
      <c r="V7" s="20"/>
      <c r="W7" s="20"/>
      <c r="X7" s="20"/>
      <c r="Y7" s="20"/>
      <c r="Z7" s="20"/>
      <c r="AA7" s="20"/>
      <c r="AB7" s="20"/>
      <c r="AC7" s="20"/>
      <c r="AD7" s="20"/>
      <c r="AE7" s="20"/>
      <c r="AF7" s="20"/>
      <c r="AG7" s="20"/>
      <c r="AH7" s="20"/>
      <c r="AI7" s="20"/>
      <c r="AJ7" s="20"/>
      <c r="AK7" s="26" t="s">
        <v>18</v>
      </c>
      <c r="AL7" s="20"/>
      <c r="AM7" s="20"/>
      <c r="AN7" s="24" t="s">
        <v>19</v>
      </c>
      <c r="AO7" s="20"/>
      <c r="AP7" s="20"/>
      <c r="AQ7" s="20"/>
      <c r="AR7" s="18"/>
      <c r="BS7" s="15" t="s">
        <v>6</v>
      </c>
    </row>
    <row r="8" spans="1:74" ht="12" customHeight="1">
      <c r="B8" s="19"/>
      <c r="C8" s="20"/>
      <c r="D8" s="26" t="s">
        <v>20</v>
      </c>
      <c r="E8" s="20"/>
      <c r="F8" s="20"/>
      <c r="G8" s="20"/>
      <c r="H8" s="20"/>
      <c r="I8" s="20"/>
      <c r="J8" s="20"/>
      <c r="K8" s="24" t="s">
        <v>21</v>
      </c>
      <c r="L8" s="20"/>
      <c r="M8" s="20"/>
      <c r="N8" s="20"/>
      <c r="O8" s="20"/>
      <c r="P8" s="20"/>
      <c r="Q8" s="20"/>
      <c r="R8" s="20"/>
      <c r="S8" s="20"/>
      <c r="T8" s="20"/>
      <c r="U8" s="20"/>
      <c r="V8" s="20"/>
      <c r="W8" s="20"/>
      <c r="X8" s="20"/>
      <c r="Y8" s="20"/>
      <c r="Z8" s="20"/>
      <c r="AA8" s="20"/>
      <c r="AB8" s="20"/>
      <c r="AC8" s="20"/>
      <c r="AD8" s="20"/>
      <c r="AE8" s="20"/>
      <c r="AF8" s="20"/>
      <c r="AG8" s="20"/>
      <c r="AH8" s="20"/>
      <c r="AI8" s="20"/>
      <c r="AJ8" s="20"/>
      <c r="AK8" s="26" t="s">
        <v>22</v>
      </c>
      <c r="AL8" s="20"/>
      <c r="AM8" s="20"/>
      <c r="AN8" s="24" t="s">
        <v>23</v>
      </c>
      <c r="AO8" s="20"/>
      <c r="AP8" s="20"/>
      <c r="AQ8" s="20"/>
      <c r="AR8" s="18"/>
      <c r="BS8" s="15" t="s">
        <v>6</v>
      </c>
    </row>
    <row r="9" spans="1:74" ht="14.45" customHeight="1">
      <c r="B9" s="19"/>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18"/>
      <c r="BS9" s="15" t="s">
        <v>6</v>
      </c>
    </row>
    <row r="10" spans="1:74" ht="12" customHeight="1">
      <c r="B10" s="19"/>
      <c r="C10" s="20"/>
      <c r="D10" s="26" t="s">
        <v>24</v>
      </c>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6" t="s">
        <v>25</v>
      </c>
      <c r="AL10" s="20"/>
      <c r="AM10" s="20"/>
      <c r="AN10" s="24" t="s">
        <v>26</v>
      </c>
      <c r="AO10" s="20"/>
      <c r="AP10" s="20"/>
      <c r="AQ10" s="20"/>
      <c r="AR10" s="18"/>
      <c r="BS10" s="15" t="s">
        <v>6</v>
      </c>
    </row>
    <row r="11" spans="1:74" ht="18.399999999999999" customHeight="1">
      <c r="B11" s="19"/>
      <c r="C11" s="20"/>
      <c r="D11" s="20"/>
      <c r="E11" s="24" t="s">
        <v>27</v>
      </c>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6" t="s">
        <v>28</v>
      </c>
      <c r="AL11" s="20"/>
      <c r="AM11" s="20"/>
      <c r="AN11" s="24" t="s">
        <v>19</v>
      </c>
      <c r="AO11" s="20"/>
      <c r="AP11" s="20"/>
      <c r="AQ11" s="20"/>
      <c r="AR11" s="18"/>
      <c r="BS11" s="15" t="s">
        <v>6</v>
      </c>
    </row>
    <row r="12" spans="1:74" ht="6.95" customHeight="1">
      <c r="B12" s="19"/>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18"/>
      <c r="BS12" s="15" t="s">
        <v>6</v>
      </c>
    </row>
    <row r="13" spans="1:74" ht="12" customHeight="1">
      <c r="B13" s="19"/>
      <c r="C13" s="20"/>
      <c r="D13" s="26" t="s">
        <v>29</v>
      </c>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6" t="s">
        <v>25</v>
      </c>
      <c r="AL13" s="20"/>
      <c r="AM13" s="20"/>
      <c r="AN13" s="24" t="s">
        <v>19</v>
      </c>
      <c r="AO13" s="20"/>
      <c r="AP13" s="20"/>
      <c r="AQ13" s="20"/>
      <c r="AR13" s="18"/>
      <c r="BS13" s="15" t="s">
        <v>6</v>
      </c>
    </row>
    <row r="14" spans="1:74">
      <c r="B14" s="19"/>
      <c r="C14" s="20"/>
      <c r="D14" s="20"/>
      <c r="E14" s="24" t="s">
        <v>30</v>
      </c>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26" t="s">
        <v>28</v>
      </c>
      <c r="AL14" s="20"/>
      <c r="AM14" s="20"/>
      <c r="AN14" s="24" t="s">
        <v>19</v>
      </c>
      <c r="AO14" s="20"/>
      <c r="AP14" s="20"/>
      <c r="AQ14" s="20"/>
      <c r="AR14" s="18"/>
      <c r="BS14" s="15" t="s">
        <v>6</v>
      </c>
    </row>
    <row r="15" spans="1:74" ht="6.95" customHeight="1">
      <c r="B15" s="19"/>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18"/>
      <c r="BS15" s="15" t="s">
        <v>4</v>
      </c>
    </row>
    <row r="16" spans="1:74" ht="12" customHeight="1">
      <c r="B16" s="19"/>
      <c r="C16" s="20"/>
      <c r="D16" s="26" t="s">
        <v>31</v>
      </c>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6" t="s">
        <v>25</v>
      </c>
      <c r="AL16" s="20"/>
      <c r="AM16" s="20"/>
      <c r="AN16" s="24" t="s">
        <v>32</v>
      </c>
      <c r="AO16" s="20"/>
      <c r="AP16" s="20"/>
      <c r="AQ16" s="20"/>
      <c r="AR16" s="18"/>
      <c r="BS16" s="15" t="s">
        <v>4</v>
      </c>
    </row>
    <row r="17" spans="2:71" ht="18.399999999999999" customHeight="1">
      <c r="B17" s="19"/>
      <c r="C17" s="20"/>
      <c r="D17" s="20"/>
      <c r="E17" s="24" t="s">
        <v>33</v>
      </c>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6" t="s">
        <v>28</v>
      </c>
      <c r="AL17" s="20"/>
      <c r="AM17" s="20"/>
      <c r="AN17" s="24" t="s">
        <v>19</v>
      </c>
      <c r="AO17" s="20"/>
      <c r="AP17" s="20"/>
      <c r="AQ17" s="20"/>
      <c r="AR17" s="18"/>
      <c r="BS17" s="15" t="s">
        <v>34</v>
      </c>
    </row>
    <row r="18" spans="2:71" ht="6.95" customHeight="1">
      <c r="B18" s="19"/>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18"/>
      <c r="BS18" s="15" t="s">
        <v>6</v>
      </c>
    </row>
    <row r="19" spans="2:71" ht="12" customHeight="1">
      <c r="B19" s="19"/>
      <c r="C19" s="20"/>
      <c r="D19" s="26" t="s">
        <v>35</v>
      </c>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6" t="s">
        <v>25</v>
      </c>
      <c r="AL19" s="20"/>
      <c r="AM19" s="20"/>
      <c r="AN19" s="24" t="s">
        <v>19</v>
      </c>
      <c r="AO19" s="20"/>
      <c r="AP19" s="20"/>
      <c r="AQ19" s="20"/>
      <c r="AR19" s="18"/>
      <c r="BS19" s="15" t="s">
        <v>6</v>
      </c>
    </row>
    <row r="20" spans="2:71" ht="18.399999999999999" customHeight="1">
      <c r="B20" s="19"/>
      <c r="C20" s="20"/>
      <c r="D20" s="20"/>
      <c r="E20" s="24" t="s">
        <v>36</v>
      </c>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6" t="s">
        <v>28</v>
      </c>
      <c r="AL20" s="20"/>
      <c r="AM20" s="20"/>
      <c r="AN20" s="24" t="s">
        <v>19</v>
      </c>
      <c r="AO20" s="20"/>
      <c r="AP20" s="20"/>
      <c r="AQ20" s="20"/>
      <c r="AR20" s="18"/>
      <c r="BS20" s="15" t="s">
        <v>4</v>
      </c>
    </row>
    <row r="21" spans="2:71" ht="6.95" customHeight="1">
      <c r="B21" s="19"/>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18"/>
    </row>
    <row r="22" spans="2:71" ht="12" customHeight="1">
      <c r="B22" s="19"/>
      <c r="C22" s="20"/>
      <c r="D22" s="26" t="s">
        <v>37</v>
      </c>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18"/>
    </row>
    <row r="23" spans="2:71" ht="45" customHeight="1">
      <c r="B23" s="19"/>
      <c r="C23" s="20"/>
      <c r="D23" s="20"/>
      <c r="E23" s="301" t="s">
        <v>38</v>
      </c>
      <c r="F23" s="301"/>
      <c r="G23" s="301"/>
      <c r="H23" s="301"/>
      <c r="I23" s="301"/>
      <c r="J23" s="301"/>
      <c r="K23" s="301"/>
      <c r="L23" s="301"/>
      <c r="M23" s="301"/>
      <c r="N23" s="301"/>
      <c r="O23" s="301"/>
      <c r="P23" s="301"/>
      <c r="Q23" s="301"/>
      <c r="R23" s="301"/>
      <c r="S23" s="301"/>
      <c r="T23" s="301"/>
      <c r="U23" s="301"/>
      <c r="V23" s="301"/>
      <c r="W23" s="301"/>
      <c r="X23" s="301"/>
      <c r="Y23" s="301"/>
      <c r="Z23" s="301"/>
      <c r="AA23" s="301"/>
      <c r="AB23" s="301"/>
      <c r="AC23" s="301"/>
      <c r="AD23" s="301"/>
      <c r="AE23" s="301"/>
      <c r="AF23" s="301"/>
      <c r="AG23" s="301"/>
      <c r="AH23" s="301"/>
      <c r="AI23" s="301"/>
      <c r="AJ23" s="301"/>
      <c r="AK23" s="301"/>
      <c r="AL23" s="301"/>
      <c r="AM23" s="301"/>
      <c r="AN23" s="301"/>
      <c r="AO23" s="20"/>
      <c r="AP23" s="20"/>
      <c r="AQ23" s="20"/>
      <c r="AR23" s="18"/>
    </row>
    <row r="24" spans="2:71" ht="6.95" customHeight="1">
      <c r="B24" s="19"/>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18"/>
    </row>
    <row r="25" spans="2:71" ht="6.95" customHeight="1">
      <c r="B25" s="19"/>
      <c r="C25" s="20"/>
      <c r="D25" s="28"/>
      <c r="E25" s="28"/>
      <c r="F25" s="28"/>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c r="AO25" s="28"/>
      <c r="AP25" s="20"/>
      <c r="AQ25" s="20"/>
      <c r="AR25" s="18"/>
    </row>
    <row r="26" spans="2:71" s="1" customFormat="1" ht="25.9" customHeight="1">
      <c r="B26" s="29"/>
      <c r="C26" s="30"/>
      <c r="D26" s="31" t="s">
        <v>39</v>
      </c>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02">
        <f>ROUND(AG54,2)</f>
        <v>0</v>
      </c>
      <c r="AL26" s="303"/>
      <c r="AM26" s="303"/>
      <c r="AN26" s="303"/>
      <c r="AO26" s="303"/>
      <c r="AP26" s="30"/>
      <c r="AQ26" s="30"/>
      <c r="AR26" s="33"/>
    </row>
    <row r="27" spans="2:71" s="1" customFormat="1" ht="6.95" customHeight="1">
      <c r="B27" s="29"/>
      <c r="C27" s="30"/>
      <c r="D27" s="30"/>
      <c r="E27" s="30"/>
      <c r="F27" s="30"/>
      <c r="G27" s="30"/>
      <c r="H27" s="30"/>
      <c r="I27" s="30"/>
      <c r="J27" s="30"/>
      <c r="K27" s="30"/>
      <c r="L27" s="30"/>
      <c r="M27" s="30"/>
      <c r="N27" s="30"/>
      <c r="O27" s="30"/>
      <c r="P27" s="30"/>
      <c r="Q27" s="30"/>
      <c r="R27" s="30"/>
      <c r="S27" s="30"/>
      <c r="T27" s="30"/>
      <c r="U27" s="30"/>
      <c r="V27" s="30"/>
      <c r="W27" s="30"/>
      <c r="X27" s="30"/>
      <c r="Y27" s="30"/>
      <c r="Z27" s="30"/>
      <c r="AA27" s="30"/>
      <c r="AB27" s="30"/>
      <c r="AC27" s="30"/>
      <c r="AD27" s="30"/>
      <c r="AE27" s="30"/>
      <c r="AF27" s="30"/>
      <c r="AG27" s="30"/>
      <c r="AH27" s="30"/>
      <c r="AI27" s="30"/>
      <c r="AJ27" s="30"/>
      <c r="AK27" s="30"/>
      <c r="AL27" s="30"/>
      <c r="AM27" s="30"/>
      <c r="AN27" s="30"/>
      <c r="AO27" s="30"/>
      <c r="AP27" s="30"/>
      <c r="AQ27" s="30"/>
      <c r="AR27" s="33"/>
    </row>
    <row r="28" spans="2:71" s="1" customFormat="1">
      <c r="B28" s="29"/>
      <c r="C28" s="30"/>
      <c r="D28" s="30"/>
      <c r="E28" s="30"/>
      <c r="F28" s="30"/>
      <c r="G28" s="30"/>
      <c r="H28" s="30"/>
      <c r="I28" s="30"/>
      <c r="J28" s="30"/>
      <c r="K28" s="30"/>
      <c r="L28" s="304" t="s">
        <v>40</v>
      </c>
      <c r="M28" s="304"/>
      <c r="N28" s="304"/>
      <c r="O28" s="304"/>
      <c r="P28" s="304"/>
      <c r="Q28" s="30"/>
      <c r="R28" s="30"/>
      <c r="S28" s="30"/>
      <c r="T28" s="30"/>
      <c r="U28" s="30"/>
      <c r="V28" s="30"/>
      <c r="W28" s="304" t="s">
        <v>41</v>
      </c>
      <c r="X28" s="304"/>
      <c r="Y28" s="304"/>
      <c r="Z28" s="304"/>
      <c r="AA28" s="304"/>
      <c r="AB28" s="304"/>
      <c r="AC28" s="304"/>
      <c r="AD28" s="304"/>
      <c r="AE28" s="304"/>
      <c r="AF28" s="30"/>
      <c r="AG28" s="30"/>
      <c r="AH28" s="30"/>
      <c r="AI28" s="30"/>
      <c r="AJ28" s="30"/>
      <c r="AK28" s="304" t="s">
        <v>42</v>
      </c>
      <c r="AL28" s="304"/>
      <c r="AM28" s="304"/>
      <c r="AN28" s="304"/>
      <c r="AO28" s="304"/>
      <c r="AP28" s="30"/>
      <c r="AQ28" s="30"/>
      <c r="AR28" s="33"/>
    </row>
    <row r="29" spans="2:71" s="2" customFormat="1" ht="14.45" customHeight="1">
      <c r="B29" s="34"/>
      <c r="C29" s="35"/>
      <c r="D29" s="26" t="s">
        <v>43</v>
      </c>
      <c r="E29" s="35"/>
      <c r="F29" s="26" t="s">
        <v>44</v>
      </c>
      <c r="G29" s="35"/>
      <c r="H29" s="35"/>
      <c r="I29" s="35"/>
      <c r="J29" s="35"/>
      <c r="K29" s="35"/>
      <c r="L29" s="307">
        <v>0.21</v>
      </c>
      <c r="M29" s="306"/>
      <c r="N29" s="306"/>
      <c r="O29" s="306"/>
      <c r="P29" s="306"/>
      <c r="Q29" s="35"/>
      <c r="R29" s="35"/>
      <c r="S29" s="35"/>
      <c r="T29" s="35"/>
      <c r="U29" s="35"/>
      <c r="V29" s="35"/>
      <c r="W29" s="305">
        <f>ROUND(AZ54, 2)</f>
        <v>0</v>
      </c>
      <c r="X29" s="306"/>
      <c r="Y29" s="306"/>
      <c r="Z29" s="306"/>
      <c r="AA29" s="306"/>
      <c r="AB29" s="306"/>
      <c r="AC29" s="306"/>
      <c r="AD29" s="306"/>
      <c r="AE29" s="306"/>
      <c r="AF29" s="35"/>
      <c r="AG29" s="35"/>
      <c r="AH29" s="35"/>
      <c r="AI29" s="35"/>
      <c r="AJ29" s="35"/>
      <c r="AK29" s="305">
        <f>ROUND(AV54, 2)</f>
        <v>0</v>
      </c>
      <c r="AL29" s="306"/>
      <c r="AM29" s="306"/>
      <c r="AN29" s="306"/>
      <c r="AO29" s="306"/>
      <c r="AP29" s="35"/>
      <c r="AQ29" s="35"/>
      <c r="AR29" s="36"/>
    </row>
    <row r="30" spans="2:71" s="2" customFormat="1" ht="14.45" customHeight="1">
      <c r="B30" s="34"/>
      <c r="C30" s="35"/>
      <c r="D30" s="35"/>
      <c r="E30" s="35"/>
      <c r="F30" s="26" t="s">
        <v>45</v>
      </c>
      <c r="G30" s="35"/>
      <c r="H30" s="35"/>
      <c r="I30" s="35"/>
      <c r="J30" s="35"/>
      <c r="K30" s="35"/>
      <c r="L30" s="307">
        <v>0.15</v>
      </c>
      <c r="M30" s="306"/>
      <c r="N30" s="306"/>
      <c r="O30" s="306"/>
      <c r="P30" s="306"/>
      <c r="Q30" s="35"/>
      <c r="R30" s="35"/>
      <c r="S30" s="35"/>
      <c r="T30" s="35"/>
      <c r="U30" s="35"/>
      <c r="V30" s="35"/>
      <c r="W30" s="305">
        <f>ROUND(BA54, 2)</f>
        <v>0</v>
      </c>
      <c r="X30" s="306"/>
      <c r="Y30" s="306"/>
      <c r="Z30" s="306"/>
      <c r="AA30" s="306"/>
      <c r="AB30" s="306"/>
      <c r="AC30" s="306"/>
      <c r="AD30" s="306"/>
      <c r="AE30" s="306"/>
      <c r="AF30" s="35"/>
      <c r="AG30" s="35"/>
      <c r="AH30" s="35"/>
      <c r="AI30" s="35"/>
      <c r="AJ30" s="35"/>
      <c r="AK30" s="305">
        <f>ROUND(AW54, 2)</f>
        <v>0</v>
      </c>
      <c r="AL30" s="306"/>
      <c r="AM30" s="306"/>
      <c r="AN30" s="306"/>
      <c r="AO30" s="306"/>
      <c r="AP30" s="35"/>
      <c r="AQ30" s="35"/>
      <c r="AR30" s="36"/>
    </row>
    <row r="31" spans="2:71" s="2" customFormat="1" ht="14.45" hidden="1" customHeight="1">
      <c r="B31" s="34"/>
      <c r="C31" s="35"/>
      <c r="D31" s="35"/>
      <c r="E31" s="35"/>
      <c r="F31" s="26" t="s">
        <v>46</v>
      </c>
      <c r="G31" s="35"/>
      <c r="H31" s="35"/>
      <c r="I31" s="35"/>
      <c r="J31" s="35"/>
      <c r="K31" s="35"/>
      <c r="L31" s="307">
        <v>0.21</v>
      </c>
      <c r="M31" s="306"/>
      <c r="N31" s="306"/>
      <c r="O31" s="306"/>
      <c r="P31" s="306"/>
      <c r="Q31" s="35"/>
      <c r="R31" s="35"/>
      <c r="S31" s="35"/>
      <c r="T31" s="35"/>
      <c r="U31" s="35"/>
      <c r="V31" s="35"/>
      <c r="W31" s="305">
        <f>ROUND(BB54, 2)</f>
        <v>0</v>
      </c>
      <c r="X31" s="306"/>
      <c r="Y31" s="306"/>
      <c r="Z31" s="306"/>
      <c r="AA31" s="306"/>
      <c r="AB31" s="306"/>
      <c r="AC31" s="306"/>
      <c r="AD31" s="306"/>
      <c r="AE31" s="306"/>
      <c r="AF31" s="35"/>
      <c r="AG31" s="35"/>
      <c r="AH31" s="35"/>
      <c r="AI31" s="35"/>
      <c r="AJ31" s="35"/>
      <c r="AK31" s="305">
        <v>0</v>
      </c>
      <c r="AL31" s="306"/>
      <c r="AM31" s="306"/>
      <c r="AN31" s="306"/>
      <c r="AO31" s="306"/>
      <c r="AP31" s="35"/>
      <c r="AQ31" s="35"/>
      <c r="AR31" s="36"/>
    </row>
    <row r="32" spans="2:71" s="2" customFormat="1" ht="14.45" hidden="1" customHeight="1">
      <c r="B32" s="34"/>
      <c r="C32" s="35"/>
      <c r="D32" s="35"/>
      <c r="E32" s="35"/>
      <c r="F32" s="26" t="s">
        <v>47</v>
      </c>
      <c r="G32" s="35"/>
      <c r="H32" s="35"/>
      <c r="I32" s="35"/>
      <c r="J32" s="35"/>
      <c r="K32" s="35"/>
      <c r="L32" s="307">
        <v>0.15</v>
      </c>
      <c r="M32" s="306"/>
      <c r="N32" s="306"/>
      <c r="O32" s="306"/>
      <c r="P32" s="306"/>
      <c r="Q32" s="35"/>
      <c r="R32" s="35"/>
      <c r="S32" s="35"/>
      <c r="T32" s="35"/>
      <c r="U32" s="35"/>
      <c r="V32" s="35"/>
      <c r="W32" s="305">
        <f>ROUND(BC54, 2)</f>
        <v>0</v>
      </c>
      <c r="X32" s="306"/>
      <c r="Y32" s="306"/>
      <c r="Z32" s="306"/>
      <c r="AA32" s="306"/>
      <c r="AB32" s="306"/>
      <c r="AC32" s="306"/>
      <c r="AD32" s="306"/>
      <c r="AE32" s="306"/>
      <c r="AF32" s="35"/>
      <c r="AG32" s="35"/>
      <c r="AH32" s="35"/>
      <c r="AI32" s="35"/>
      <c r="AJ32" s="35"/>
      <c r="AK32" s="305">
        <v>0</v>
      </c>
      <c r="AL32" s="306"/>
      <c r="AM32" s="306"/>
      <c r="AN32" s="306"/>
      <c r="AO32" s="306"/>
      <c r="AP32" s="35"/>
      <c r="AQ32" s="35"/>
      <c r="AR32" s="36"/>
    </row>
    <row r="33" spans="2:44" s="2" customFormat="1" ht="14.45" hidden="1" customHeight="1">
      <c r="B33" s="34"/>
      <c r="C33" s="35"/>
      <c r="D33" s="35"/>
      <c r="E33" s="35"/>
      <c r="F33" s="26" t="s">
        <v>48</v>
      </c>
      <c r="G33" s="35"/>
      <c r="H33" s="35"/>
      <c r="I33" s="35"/>
      <c r="J33" s="35"/>
      <c r="K33" s="35"/>
      <c r="L33" s="307">
        <v>0</v>
      </c>
      <c r="M33" s="306"/>
      <c r="N33" s="306"/>
      <c r="O33" s="306"/>
      <c r="P33" s="306"/>
      <c r="Q33" s="35"/>
      <c r="R33" s="35"/>
      <c r="S33" s="35"/>
      <c r="T33" s="35"/>
      <c r="U33" s="35"/>
      <c r="V33" s="35"/>
      <c r="W33" s="305">
        <f>ROUND(BD54, 2)</f>
        <v>0</v>
      </c>
      <c r="X33" s="306"/>
      <c r="Y33" s="306"/>
      <c r="Z33" s="306"/>
      <c r="AA33" s="306"/>
      <c r="AB33" s="306"/>
      <c r="AC33" s="306"/>
      <c r="AD33" s="306"/>
      <c r="AE33" s="306"/>
      <c r="AF33" s="35"/>
      <c r="AG33" s="35"/>
      <c r="AH33" s="35"/>
      <c r="AI33" s="35"/>
      <c r="AJ33" s="35"/>
      <c r="AK33" s="305">
        <v>0</v>
      </c>
      <c r="AL33" s="306"/>
      <c r="AM33" s="306"/>
      <c r="AN33" s="306"/>
      <c r="AO33" s="306"/>
      <c r="AP33" s="35"/>
      <c r="AQ33" s="35"/>
      <c r="AR33" s="36"/>
    </row>
    <row r="34" spans="2:44" s="1" customFormat="1" ht="6.95" customHeight="1">
      <c r="B34" s="29"/>
      <c r="C34" s="30"/>
      <c r="D34" s="30"/>
      <c r="E34" s="30"/>
      <c r="F34" s="30"/>
      <c r="G34" s="30"/>
      <c r="H34" s="30"/>
      <c r="I34" s="30"/>
      <c r="J34" s="30"/>
      <c r="K34" s="30"/>
      <c r="L34" s="30"/>
      <c r="M34" s="30"/>
      <c r="N34" s="30"/>
      <c r="O34" s="30"/>
      <c r="P34" s="30"/>
      <c r="Q34" s="30"/>
      <c r="R34" s="30"/>
      <c r="S34" s="30"/>
      <c r="T34" s="30"/>
      <c r="U34" s="30"/>
      <c r="V34" s="30"/>
      <c r="W34" s="30"/>
      <c r="X34" s="30"/>
      <c r="Y34" s="30"/>
      <c r="Z34" s="30"/>
      <c r="AA34" s="30"/>
      <c r="AB34" s="30"/>
      <c r="AC34" s="30"/>
      <c r="AD34" s="30"/>
      <c r="AE34" s="30"/>
      <c r="AF34" s="30"/>
      <c r="AG34" s="30"/>
      <c r="AH34" s="30"/>
      <c r="AI34" s="30"/>
      <c r="AJ34" s="30"/>
      <c r="AK34" s="30"/>
      <c r="AL34" s="30"/>
      <c r="AM34" s="30"/>
      <c r="AN34" s="30"/>
      <c r="AO34" s="30"/>
      <c r="AP34" s="30"/>
      <c r="AQ34" s="30"/>
      <c r="AR34" s="33"/>
    </row>
    <row r="35" spans="2:44" s="1" customFormat="1" ht="25.9" customHeight="1">
      <c r="B35" s="29"/>
      <c r="C35" s="37"/>
      <c r="D35" s="38" t="s">
        <v>49</v>
      </c>
      <c r="E35" s="39"/>
      <c r="F35" s="39"/>
      <c r="G35" s="39"/>
      <c r="H35" s="39"/>
      <c r="I35" s="39"/>
      <c r="J35" s="39"/>
      <c r="K35" s="39"/>
      <c r="L35" s="39"/>
      <c r="M35" s="39"/>
      <c r="N35" s="39"/>
      <c r="O35" s="39"/>
      <c r="P35" s="39"/>
      <c r="Q35" s="39"/>
      <c r="R35" s="39"/>
      <c r="S35" s="39"/>
      <c r="T35" s="40" t="s">
        <v>50</v>
      </c>
      <c r="U35" s="39"/>
      <c r="V35" s="39"/>
      <c r="W35" s="39"/>
      <c r="X35" s="308" t="s">
        <v>51</v>
      </c>
      <c r="Y35" s="309"/>
      <c r="Z35" s="309"/>
      <c r="AA35" s="309"/>
      <c r="AB35" s="309"/>
      <c r="AC35" s="39"/>
      <c r="AD35" s="39"/>
      <c r="AE35" s="39"/>
      <c r="AF35" s="39"/>
      <c r="AG35" s="39"/>
      <c r="AH35" s="39"/>
      <c r="AI35" s="39"/>
      <c r="AJ35" s="39"/>
      <c r="AK35" s="310">
        <f>SUM(AK26:AK33)</f>
        <v>0</v>
      </c>
      <c r="AL35" s="309"/>
      <c r="AM35" s="309"/>
      <c r="AN35" s="309"/>
      <c r="AO35" s="311"/>
      <c r="AP35" s="37"/>
      <c r="AQ35" s="37"/>
      <c r="AR35" s="33"/>
    </row>
    <row r="36" spans="2:44" s="1" customFormat="1" ht="6.95" customHeight="1">
      <c r="B36" s="29"/>
      <c r="C36" s="30"/>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3"/>
    </row>
    <row r="37" spans="2:44" s="1" customFormat="1" ht="6.95" customHeight="1">
      <c r="B37" s="41"/>
      <c r="C37" s="42"/>
      <c r="D37" s="42"/>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2"/>
      <c r="AM37" s="42"/>
      <c r="AN37" s="42"/>
      <c r="AO37" s="42"/>
      <c r="AP37" s="42"/>
      <c r="AQ37" s="42"/>
      <c r="AR37" s="33"/>
    </row>
    <row r="41" spans="2:44" s="1" customFormat="1" ht="6.95" customHeight="1">
      <c r="B41" s="43"/>
      <c r="C41" s="44"/>
      <c r="D41" s="44"/>
      <c r="E41" s="44"/>
      <c r="F41" s="44"/>
      <c r="G41" s="44"/>
      <c r="H41" s="44"/>
      <c r="I41" s="44"/>
      <c r="J41" s="44"/>
      <c r="K41" s="44"/>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c r="AN41" s="44"/>
      <c r="AO41" s="44"/>
      <c r="AP41" s="44"/>
      <c r="AQ41" s="44"/>
      <c r="AR41" s="33"/>
    </row>
    <row r="42" spans="2:44" s="1" customFormat="1" ht="24.95" customHeight="1">
      <c r="B42" s="29"/>
      <c r="C42" s="21" t="s">
        <v>52</v>
      </c>
      <c r="D42" s="30"/>
      <c r="E42" s="30"/>
      <c r="F42" s="30"/>
      <c r="G42" s="30"/>
      <c r="H42" s="30"/>
      <c r="I42" s="30"/>
      <c r="J42" s="30"/>
      <c r="K42" s="30"/>
      <c r="L42" s="30"/>
      <c r="M42" s="30"/>
      <c r="N42" s="30"/>
      <c r="O42" s="30"/>
      <c r="P42" s="30"/>
      <c r="Q42" s="30"/>
      <c r="R42" s="30"/>
      <c r="S42" s="30"/>
      <c r="T42" s="30"/>
      <c r="U42" s="30"/>
      <c r="V42" s="30"/>
      <c r="W42" s="30"/>
      <c r="X42" s="30"/>
      <c r="Y42" s="30"/>
      <c r="Z42" s="30"/>
      <c r="AA42" s="30"/>
      <c r="AB42" s="30"/>
      <c r="AC42" s="30"/>
      <c r="AD42" s="30"/>
      <c r="AE42" s="30"/>
      <c r="AF42" s="30"/>
      <c r="AG42" s="30"/>
      <c r="AH42" s="30"/>
      <c r="AI42" s="30"/>
      <c r="AJ42" s="30"/>
      <c r="AK42" s="30"/>
      <c r="AL42" s="30"/>
      <c r="AM42" s="30"/>
      <c r="AN42" s="30"/>
      <c r="AO42" s="30"/>
      <c r="AP42" s="30"/>
      <c r="AQ42" s="30"/>
      <c r="AR42" s="33"/>
    </row>
    <row r="43" spans="2:44" s="1" customFormat="1" ht="6.95" customHeight="1">
      <c r="B43" s="29"/>
      <c r="C43" s="30"/>
      <c r="D43" s="30"/>
      <c r="E43" s="30"/>
      <c r="F43" s="30"/>
      <c r="G43" s="30"/>
      <c r="H43" s="30"/>
      <c r="I43" s="30"/>
      <c r="J43" s="30"/>
      <c r="K43" s="30"/>
      <c r="L43" s="30"/>
      <c r="M43" s="30"/>
      <c r="N43" s="30"/>
      <c r="O43" s="30"/>
      <c r="P43" s="30"/>
      <c r="Q43" s="30"/>
      <c r="R43" s="30"/>
      <c r="S43" s="30"/>
      <c r="T43" s="30"/>
      <c r="U43" s="30"/>
      <c r="V43" s="30"/>
      <c r="W43" s="30"/>
      <c r="X43" s="30"/>
      <c r="Y43" s="30"/>
      <c r="Z43" s="30"/>
      <c r="AA43" s="30"/>
      <c r="AB43" s="30"/>
      <c r="AC43" s="30"/>
      <c r="AD43" s="30"/>
      <c r="AE43" s="30"/>
      <c r="AF43" s="30"/>
      <c r="AG43" s="30"/>
      <c r="AH43" s="30"/>
      <c r="AI43" s="30"/>
      <c r="AJ43" s="30"/>
      <c r="AK43" s="30"/>
      <c r="AL43" s="30"/>
      <c r="AM43" s="30"/>
      <c r="AN43" s="30"/>
      <c r="AO43" s="30"/>
      <c r="AP43" s="30"/>
      <c r="AQ43" s="30"/>
      <c r="AR43" s="33"/>
    </row>
    <row r="44" spans="2:44" s="1" customFormat="1" ht="12" customHeight="1">
      <c r="B44" s="29"/>
      <c r="C44" s="26" t="s">
        <v>12</v>
      </c>
      <c r="D44" s="30"/>
      <c r="E44" s="30"/>
      <c r="F44" s="30"/>
      <c r="G44" s="30"/>
      <c r="H44" s="30"/>
      <c r="I44" s="30"/>
      <c r="J44" s="30"/>
      <c r="K44" s="30"/>
      <c r="L44" s="30" t="str">
        <f>K5</f>
        <v>L2017-87c</v>
      </c>
      <c r="M44" s="30"/>
      <c r="N44" s="30"/>
      <c r="O44" s="30"/>
      <c r="P44" s="30"/>
      <c r="Q44" s="30"/>
      <c r="R44" s="30"/>
      <c r="S44" s="30"/>
      <c r="T44" s="30"/>
      <c r="U44" s="30"/>
      <c r="V44" s="30"/>
      <c r="W44" s="30"/>
      <c r="X44" s="30"/>
      <c r="Y44" s="30"/>
      <c r="Z44" s="30"/>
      <c r="AA44" s="30"/>
      <c r="AB44" s="30"/>
      <c r="AC44" s="30"/>
      <c r="AD44" s="30"/>
      <c r="AE44" s="30"/>
      <c r="AF44" s="30"/>
      <c r="AG44" s="30"/>
      <c r="AH44" s="30"/>
      <c r="AI44" s="30"/>
      <c r="AJ44" s="30"/>
      <c r="AK44" s="30"/>
      <c r="AL44" s="30"/>
      <c r="AM44" s="30"/>
      <c r="AN44" s="30"/>
      <c r="AO44" s="30"/>
      <c r="AP44" s="30"/>
      <c r="AQ44" s="30"/>
      <c r="AR44" s="33"/>
    </row>
    <row r="45" spans="2:44" s="3" customFormat="1" ht="36.950000000000003" customHeight="1">
      <c r="B45" s="45"/>
      <c r="C45" s="46" t="s">
        <v>14</v>
      </c>
      <c r="D45" s="47"/>
      <c r="E45" s="47"/>
      <c r="F45" s="47"/>
      <c r="G45" s="47"/>
      <c r="H45" s="47"/>
      <c r="I45" s="47"/>
      <c r="J45" s="47"/>
      <c r="K45" s="47"/>
      <c r="L45" s="277" t="str">
        <f>K6</f>
        <v>Máchova č.p. 643, Třinec - Výměna výplní otvorů</v>
      </c>
      <c r="M45" s="278"/>
      <c r="N45" s="278"/>
      <c r="O45" s="278"/>
      <c r="P45" s="278"/>
      <c r="Q45" s="278"/>
      <c r="R45" s="278"/>
      <c r="S45" s="278"/>
      <c r="T45" s="278"/>
      <c r="U45" s="278"/>
      <c r="V45" s="278"/>
      <c r="W45" s="278"/>
      <c r="X45" s="278"/>
      <c r="Y45" s="278"/>
      <c r="Z45" s="278"/>
      <c r="AA45" s="278"/>
      <c r="AB45" s="278"/>
      <c r="AC45" s="278"/>
      <c r="AD45" s="278"/>
      <c r="AE45" s="278"/>
      <c r="AF45" s="278"/>
      <c r="AG45" s="278"/>
      <c r="AH45" s="278"/>
      <c r="AI45" s="278"/>
      <c r="AJ45" s="278"/>
      <c r="AK45" s="278"/>
      <c r="AL45" s="278"/>
      <c r="AM45" s="278"/>
      <c r="AN45" s="278"/>
      <c r="AO45" s="278"/>
      <c r="AP45" s="47"/>
      <c r="AQ45" s="47"/>
      <c r="AR45" s="48"/>
    </row>
    <row r="46" spans="2:44" s="1" customFormat="1" ht="6.95" customHeight="1">
      <c r="B46" s="29"/>
      <c r="C46" s="30"/>
      <c r="D46" s="30"/>
      <c r="E46" s="30"/>
      <c r="F46" s="30"/>
      <c r="G46" s="30"/>
      <c r="H46" s="30"/>
      <c r="I46" s="30"/>
      <c r="J46" s="30"/>
      <c r="K46" s="30"/>
      <c r="L46" s="30"/>
      <c r="M46" s="30"/>
      <c r="N46" s="30"/>
      <c r="O46" s="30"/>
      <c r="P46" s="30"/>
      <c r="Q46" s="30"/>
      <c r="R46" s="30"/>
      <c r="S46" s="30"/>
      <c r="T46" s="30"/>
      <c r="U46" s="30"/>
      <c r="V46" s="30"/>
      <c r="W46" s="30"/>
      <c r="X46" s="30"/>
      <c r="Y46" s="30"/>
      <c r="Z46" s="30"/>
      <c r="AA46" s="30"/>
      <c r="AB46" s="30"/>
      <c r="AC46" s="30"/>
      <c r="AD46" s="30"/>
      <c r="AE46" s="30"/>
      <c r="AF46" s="30"/>
      <c r="AG46" s="30"/>
      <c r="AH46" s="30"/>
      <c r="AI46" s="30"/>
      <c r="AJ46" s="30"/>
      <c r="AK46" s="30"/>
      <c r="AL46" s="30"/>
      <c r="AM46" s="30"/>
      <c r="AN46" s="30"/>
      <c r="AO46" s="30"/>
      <c r="AP46" s="30"/>
      <c r="AQ46" s="30"/>
      <c r="AR46" s="33"/>
    </row>
    <row r="47" spans="2:44" s="1" customFormat="1" ht="12" customHeight="1">
      <c r="B47" s="29"/>
      <c r="C47" s="26" t="s">
        <v>20</v>
      </c>
      <c r="D47" s="30"/>
      <c r="E47" s="30"/>
      <c r="F47" s="30"/>
      <c r="G47" s="30"/>
      <c r="H47" s="30"/>
      <c r="I47" s="30"/>
      <c r="J47" s="30"/>
      <c r="K47" s="30"/>
      <c r="L47" s="49" t="str">
        <f>IF(K8="","",K8)</f>
        <v>Obec Třinec</v>
      </c>
      <c r="M47" s="30"/>
      <c r="N47" s="30"/>
      <c r="O47" s="30"/>
      <c r="P47" s="30"/>
      <c r="Q47" s="30"/>
      <c r="R47" s="30"/>
      <c r="S47" s="30"/>
      <c r="T47" s="30"/>
      <c r="U47" s="30"/>
      <c r="V47" s="30"/>
      <c r="W47" s="30"/>
      <c r="X47" s="30"/>
      <c r="Y47" s="30"/>
      <c r="Z47" s="30"/>
      <c r="AA47" s="30"/>
      <c r="AB47" s="30"/>
      <c r="AC47" s="30"/>
      <c r="AD47" s="30"/>
      <c r="AE47" s="30"/>
      <c r="AF47" s="30"/>
      <c r="AG47" s="30"/>
      <c r="AH47" s="30"/>
      <c r="AI47" s="26" t="s">
        <v>22</v>
      </c>
      <c r="AJ47" s="30"/>
      <c r="AK47" s="30"/>
      <c r="AL47" s="30"/>
      <c r="AM47" s="279" t="str">
        <f>IF(AN8= "","",AN8)</f>
        <v>17. 3. 2018</v>
      </c>
      <c r="AN47" s="279"/>
      <c r="AO47" s="30"/>
      <c r="AP47" s="30"/>
      <c r="AQ47" s="30"/>
      <c r="AR47" s="33"/>
    </row>
    <row r="48" spans="2:44" s="1" customFormat="1" ht="6.95" customHeight="1">
      <c r="B48" s="29"/>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c r="AM48" s="30"/>
      <c r="AN48" s="30"/>
      <c r="AO48" s="30"/>
      <c r="AP48" s="30"/>
      <c r="AQ48" s="30"/>
      <c r="AR48" s="33"/>
    </row>
    <row r="49" spans="1:90" s="1" customFormat="1" ht="13.7" customHeight="1">
      <c r="B49" s="29"/>
      <c r="C49" s="26" t="s">
        <v>24</v>
      </c>
      <c r="D49" s="30"/>
      <c r="E49" s="30"/>
      <c r="F49" s="30"/>
      <c r="G49" s="30"/>
      <c r="H49" s="30"/>
      <c r="I49" s="30"/>
      <c r="J49" s="30"/>
      <c r="K49" s="30"/>
      <c r="L49" s="30" t="str">
        <f>IF(E11= "","",E11)</f>
        <v>Město Třinec</v>
      </c>
      <c r="M49" s="30"/>
      <c r="N49" s="30"/>
      <c r="O49" s="30"/>
      <c r="P49" s="30"/>
      <c r="Q49" s="30"/>
      <c r="R49" s="30"/>
      <c r="S49" s="30"/>
      <c r="T49" s="30"/>
      <c r="U49" s="30"/>
      <c r="V49" s="30"/>
      <c r="W49" s="30"/>
      <c r="X49" s="30"/>
      <c r="Y49" s="30"/>
      <c r="Z49" s="30"/>
      <c r="AA49" s="30"/>
      <c r="AB49" s="30"/>
      <c r="AC49" s="30"/>
      <c r="AD49" s="30"/>
      <c r="AE49" s="30"/>
      <c r="AF49" s="30"/>
      <c r="AG49" s="30"/>
      <c r="AH49" s="30"/>
      <c r="AI49" s="26" t="s">
        <v>31</v>
      </c>
      <c r="AJ49" s="30"/>
      <c r="AK49" s="30"/>
      <c r="AL49" s="30"/>
      <c r="AM49" s="280" t="str">
        <f>IF(E17="","",E17)</f>
        <v>Projekční kancelář lay-out s.r.o.</v>
      </c>
      <c r="AN49" s="281"/>
      <c r="AO49" s="281"/>
      <c r="AP49" s="281"/>
      <c r="AQ49" s="30"/>
      <c r="AR49" s="33"/>
      <c r="AS49" s="282" t="s">
        <v>53</v>
      </c>
      <c r="AT49" s="283"/>
      <c r="AU49" s="51"/>
      <c r="AV49" s="51"/>
      <c r="AW49" s="51"/>
      <c r="AX49" s="51"/>
      <c r="AY49" s="51"/>
      <c r="AZ49" s="51"/>
      <c r="BA49" s="51"/>
      <c r="BB49" s="51"/>
      <c r="BC49" s="51"/>
      <c r="BD49" s="52"/>
    </row>
    <row r="50" spans="1:90" s="1" customFormat="1" ht="13.7" customHeight="1">
      <c r="B50" s="29"/>
      <c r="C50" s="26" t="s">
        <v>29</v>
      </c>
      <c r="D50" s="30"/>
      <c r="E50" s="30"/>
      <c r="F50" s="30"/>
      <c r="G50" s="30"/>
      <c r="H50" s="30"/>
      <c r="I50" s="30"/>
      <c r="J50" s="30"/>
      <c r="K50" s="30"/>
      <c r="L50" s="30" t="str">
        <f>IF(E14="","",E14)</f>
        <v xml:space="preserve"> </v>
      </c>
      <c r="M50" s="30"/>
      <c r="N50" s="30"/>
      <c r="O50" s="30"/>
      <c r="P50" s="30"/>
      <c r="Q50" s="30"/>
      <c r="R50" s="30"/>
      <c r="S50" s="30"/>
      <c r="T50" s="30"/>
      <c r="U50" s="30"/>
      <c r="V50" s="30"/>
      <c r="W50" s="30"/>
      <c r="X50" s="30"/>
      <c r="Y50" s="30"/>
      <c r="Z50" s="30"/>
      <c r="AA50" s="30"/>
      <c r="AB50" s="30"/>
      <c r="AC50" s="30"/>
      <c r="AD50" s="30"/>
      <c r="AE50" s="30"/>
      <c r="AF50" s="30"/>
      <c r="AG50" s="30"/>
      <c r="AH50" s="30"/>
      <c r="AI50" s="26" t="s">
        <v>35</v>
      </c>
      <c r="AJ50" s="30"/>
      <c r="AK50" s="30"/>
      <c r="AL50" s="30"/>
      <c r="AM50" s="280" t="str">
        <f>IF(E20="","",E20)</f>
        <v>Přemysl Cieslar</v>
      </c>
      <c r="AN50" s="281"/>
      <c r="AO50" s="281"/>
      <c r="AP50" s="281"/>
      <c r="AQ50" s="30"/>
      <c r="AR50" s="33"/>
      <c r="AS50" s="284"/>
      <c r="AT50" s="285"/>
      <c r="AU50" s="53"/>
      <c r="AV50" s="53"/>
      <c r="AW50" s="53"/>
      <c r="AX50" s="53"/>
      <c r="AY50" s="53"/>
      <c r="AZ50" s="53"/>
      <c r="BA50" s="53"/>
      <c r="BB50" s="53"/>
      <c r="BC50" s="53"/>
      <c r="BD50" s="54"/>
    </row>
    <row r="51" spans="1:90" s="1" customFormat="1" ht="10.9" customHeight="1">
      <c r="B51" s="29"/>
      <c r="C51" s="30"/>
      <c r="D51" s="30"/>
      <c r="E51" s="30"/>
      <c r="F51" s="30"/>
      <c r="G51" s="30"/>
      <c r="H51" s="30"/>
      <c r="I51" s="30"/>
      <c r="J51" s="30"/>
      <c r="K51" s="30"/>
      <c r="L51" s="30"/>
      <c r="M51" s="30"/>
      <c r="N51" s="30"/>
      <c r="O51" s="30"/>
      <c r="P51" s="30"/>
      <c r="Q51" s="30"/>
      <c r="R51" s="30"/>
      <c r="S51" s="30"/>
      <c r="T51" s="30"/>
      <c r="U51" s="30"/>
      <c r="V51" s="30"/>
      <c r="W51" s="30"/>
      <c r="X51" s="30"/>
      <c r="Y51" s="30"/>
      <c r="Z51" s="30"/>
      <c r="AA51" s="30"/>
      <c r="AB51" s="30"/>
      <c r="AC51" s="30"/>
      <c r="AD51" s="30"/>
      <c r="AE51" s="30"/>
      <c r="AF51" s="30"/>
      <c r="AG51" s="30"/>
      <c r="AH51" s="30"/>
      <c r="AI51" s="30"/>
      <c r="AJ51" s="30"/>
      <c r="AK51" s="30"/>
      <c r="AL51" s="30"/>
      <c r="AM51" s="30"/>
      <c r="AN51" s="30"/>
      <c r="AO51" s="30"/>
      <c r="AP51" s="30"/>
      <c r="AQ51" s="30"/>
      <c r="AR51" s="33"/>
      <c r="AS51" s="286"/>
      <c r="AT51" s="287"/>
      <c r="AU51" s="56"/>
      <c r="AV51" s="56"/>
      <c r="AW51" s="56"/>
      <c r="AX51" s="56"/>
      <c r="AY51" s="56"/>
      <c r="AZ51" s="56"/>
      <c r="BA51" s="56"/>
      <c r="BB51" s="56"/>
      <c r="BC51" s="56"/>
      <c r="BD51" s="57"/>
    </row>
    <row r="52" spans="1:90" s="1" customFormat="1" ht="29.25" customHeight="1">
      <c r="B52" s="29"/>
      <c r="C52" s="288" t="s">
        <v>54</v>
      </c>
      <c r="D52" s="289"/>
      <c r="E52" s="289"/>
      <c r="F52" s="289"/>
      <c r="G52" s="289"/>
      <c r="H52" s="58"/>
      <c r="I52" s="290" t="s">
        <v>55</v>
      </c>
      <c r="J52" s="289"/>
      <c r="K52" s="289"/>
      <c r="L52" s="289"/>
      <c r="M52" s="289"/>
      <c r="N52" s="289"/>
      <c r="O52" s="289"/>
      <c r="P52" s="289"/>
      <c r="Q52" s="289"/>
      <c r="R52" s="289"/>
      <c r="S52" s="289"/>
      <c r="T52" s="289"/>
      <c r="U52" s="289"/>
      <c r="V52" s="289"/>
      <c r="W52" s="289"/>
      <c r="X52" s="289"/>
      <c r="Y52" s="289"/>
      <c r="Z52" s="289"/>
      <c r="AA52" s="289"/>
      <c r="AB52" s="289"/>
      <c r="AC52" s="289"/>
      <c r="AD52" s="289"/>
      <c r="AE52" s="289"/>
      <c r="AF52" s="289"/>
      <c r="AG52" s="291" t="s">
        <v>56</v>
      </c>
      <c r="AH52" s="289"/>
      <c r="AI52" s="289"/>
      <c r="AJ52" s="289"/>
      <c r="AK52" s="289"/>
      <c r="AL52" s="289"/>
      <c r="AM52" s="289"/>
      <c r="AN52" s="290" t="s">
        <v>57</v>
      </c>
      <c r="AO52" s="289"/>
      <c r="AP52" s="289"/>
      <c r="AQ52" s="59" t="s">
        <v>58</v>
      </c>
      <c r="AR52" s="33"/>
      <c r="AS52" s="60" t="s">
        <v>59</v>
      </c>
      <c r="AT52" s="61" t="s">
        <v>60</v>
      </c>
      <c r="AU52" s="61" t="s">
        <v>61</v>
      </c>
      <c r="AV52" s="61" t="s">
        <v>62</v>
      </c>
      <c r="AW52" s="61" t="s">
        <v>63</v>
      </c>
      <c r="AX52" s="61" t="s">
        <v>64</v>
      </c>
      <c r="AY52" s="61" t="s">
        <v>65</v>
      </c>
      <c r="AZ52" s="61" t="s">
        <v>66</v>
      </c>
      <c r="BA52" s="61" t="s">
        <v>67</v>
      </c>
      <c r="BB52" s="61" t="s">
        <v>68</v>
      </c>
      <c r="BC52" s="61" t="s">
        <v>69</v>
      </c>
      <c r="BD52" s="62" t="s">
        <v>70</v>
      </c>
    </row>
    <row r="53" spans="1:90" s="1" customFormat="1" ht="10.9" customHeight="1">
      <c r="B53" s="29"/>
      <c r="C53" s="30"/>
      <c r="D53" s="30"/>
      <c r="E53" s="30"/>
      <c r="F53" s="30"/>
      <c r="G53" s="30"/>
      <c r="H53" s="30"/>
      <c r="I53" s="30"/>
      <c r="J53" s="30"/>
      <c r="K53" s="30"/>
      <c r="L53" s="30"/>
      <c r="M53" s="30"/>
      <c r="N53" s="30"/>
      <c r="O53" s="30"/>
      <c r="P53" s="30"/>
      <c r="Q53" s="30"/>
      <c r="R53" s="30"/>
      <c r="S53" s="30"/>
      <c r="T53" s="30"/>
      <c r="U53" s="30"/>
      <c r="V53" s="30"/>
      <c r="W53" s="30"/>
      <c r="X53" s="30"/>
      <c r="Y53" s="30"/>
      <c r="Z53" s="30"/>
      <c r="AA53" s="30"/>
      <c r="AB53" s="30"/>
      <c r="AC53" s="30"/>
      <c r="AD53" s="30"/>
      <c r="AE53" s="30"/>
      <c r="AF53" s="30"/>
      <c r="AG53" s="30"/>
      <c r="AH53" s="30"/>
      <c r="AI53" s="30"/>
      <c r="AJ53" s="30"/>
      <c r="AK53" s="30"/>
      <c r="AL53" s="30"/>
      <c r="AM53" s="30"/>
      <c r="AN53" s="30"/>
      <c r="AO53" s="30"/>
      <c r="AP53" s="30"/>
      <c r="AQ53" s="30"/>
      <c r="AR53" s="33"/>
      <c r="AS53" s="63"/>
      <c r="AT53" s="64"/>
      <c r="AU53" s="64"/>
      <c r="AV53" s="64"/>
      <c r="AW53" s="64"/>
      <c r="AX53" s="64"/>
      <c r="AY53" s="64"/>
      <c r="AZ53" s="64"/>
      <c r="BA53" s="64"/>
      <c r="BB53" s="64"/>
      <c r="BC53" s="64"/>
      <c r="BD53" s="65"/>
    </row>
    <row r="54" spans="1:90" s="4" customFormat="1" ht="32.450000000000003" customHeight="1">
      <c r="B54" s="66"/>
      <c r="C54" s="67" t="s">
        <v>71</v>
      </c>
      <c r="D54" s="68"/>
      <c r="E54" s="68"/>
      <c r="F54" s="68"/>
      <c r="G54" s="68"/>
      <c r="H54" s="68"/>
      <c r="I54" s="68"/>
      <c r="J54" s="68"/>
      <c r="K54" s="68"/>
      <c r="L54" s="68"/>
      <c r="M54" s="68"/>
      <c r="N54" s="68"/>
      <c r="O54" s="68"/>
      <c r="P54" s="68"/>
      <c r="Q54" s="68"/>
      <c r="R54" s="68"/>
      <c r="S54" s="68"/>
      <c r="T54" s="68"/>
      <c r="U54" s="68"/>
      <c r="V54" s="68"/>
      <c r="W54" s="68"/>
      <c r="X54" s="68"/>
      <c r="Y54" s="68"/>
      <c r="Z54" s="68"/>
      <c r="AA54" s="68"/>
      <c r="AB54" s="68"/>
      <c r="AC54" s="68"/>
      <c r="AD54" s="68"/>
      <c r="AE54" s="68"/>
      <c r="AF54" s="68"/>
      <c r="AG54" s="295">
        <f>ROUND(AG55,2)</f>
        <v>0</v>
      </c>
      <c r="AH54" s="295"/>
      <c r="AI54" s="295"/>
      <c r="AJ54" s="295"/>
      <c r="AK54" s="295"/>
      <c r="AL54" s="295"/>
      <c r="AM54" s="295"/>
      <c r="AN54" s="296">
        <f>SUM(AG54,AT54)</f>
        <v>0</v>
      </c>
      <c r="AO54" s="296"/>
      <c r="AP54" s="296"/>
      <c r="AQ54" s="70" t="s">
        <v>19</v>
      </c>
      <c r="AR54" s="71"/>
      <c r="AS54" s="72">
        <f>ROUND(AS55,2)</f>
        <v>0</v>
      </c>
      <c r="AT54" s="73">
        <f>ROUND(SUM(AV54:AW54),2)</f>
        <v>0</v>
      </c>
      <c r="AU54" s="74" t="e">
        <f>ROUND(AU55,5)</f>
        <v>#REF!</v>
      </c>
      <c r="AV54" s="73">
        <f>ROUND(AZ54*L29,2)</f>
        <v>0</v>
      </c>
      <c r="AW54" s="73">
        <f>ROUND(BA54*L30,2)</f>
        <v>0</v>
      </c>
      <c r="AX54" s="73">
        <f>ROUND(BB54*L29,2)</f>
        <v>0</v>
      </c>
      <c r="AY54" s="73">
        <f>ROUND(BC54*L30,2)</f>
        <v>0</v>
      </c>
      <c r="AZ54" s="73">
        <f>ROUND(AZ55,2)</f>
        <v>0</v>
      </c>
      <c r="BA54" s="73">
        <f>ROUND(BA55,2)</f>
        <v>0</v>
      </c>
      <c r="BB54" s="73">
        <f>ROUND(BB55,2)</f>
        <v>0</v>
      </c>
      <c r="BC54" s="73">
        <f>ROUND(BC55,2)</f>
        <v>0</v>
      </c>
      <c r="BD54" s="75">
        <f>ROUND(BD55,2)</f>
        <v>0</v>
      </c>
      <c r="BS54" s="76" t="s">
        <v>72</v>
      </c>
      <c r="BT54" s="76" t="s">
        <v>73</v>
      </c>
      <c r="BV54" s="76" t="s">
        <v>74</v>
      </c>
      <c r="BW54" s="76" t="s">
        <v>5</v>
      </c>
      <c r="BX54" s="76" t="s">
        <v>75</v>
      </c>
      <c r="CL54" s="76" t="s">
        <v>17</v>
      </c>
    </row>
    <row r="55" spans="1:90" s="5" customFormat="1" ht="27" customHeight="1">
      <c r="A55" s="77" t="s">
        <v>76</v>
      </c>
      <c r="B55" s="78"/>
      <c r="C55" s="79"/>
      <c r="D55" s="294" t="s">
        <v>13</v>
      </c>
      <c r="E55" s="294"/>
      <c r="F55" s="294"/>
      <c r="G55" s="294"/>
      <c r="H55" s="294"/>
      <c r="I55" s="80"/>
      <c r="J55" s="294" t="s">
        <v>15</v>
      </c>
      <c r="K55" s="294"/>
      <c r="L55" s="294"/>
      <c r="M55" s="294"/>
      <c r="N55" s="294"/>
      <c r="O55" s="294"/>
      <c r="P55" s="294"/>
      <c r="Q55" s="294"/>
      <c r="R55" s="294"/>
      <c r="S55" s="294"/>
      <c r="T55" s="294"/>
      <c r="U55" s="294"/>
      <c r="V55" s="294"/>
      <c r="W55" s="294"/>
      <c r="X55" s="294"/>
      <c r="Y55" s="294"/>
      <c r="Z55" s="294"/>
      <c r="AA55" s="294"/>
      <c r="AB55" s="294"/>
      <c r="AC55" s="294"/>
      <c r="AD55" s="294"/>
      <c r="AE55" s="294"/>
      <c r="AF55" s="294"/>
      <c r="AG55" s="292">
        <f>'L2017-87c - Máchova č.p. ...'!J28</f>
        <v>0</v>
      </c>
      <c r="AH55" s="293"/>
      <c r="AI55" s="293"/>
      <c r="AJ55" s="293"/>
      <c r="AK55" s="293"/>
      <c r="AL55" s="293"/>
      <c r="AM55" s="293"/>
      <c r="AN55" s="292">
        <f>SUM(AG55,AT55)</f>
        <v>0</v>
      </c>
      <c r="AO55" s="293"/>
      <c r="AP55" s="293"/>
      <c r="AQ55" s="81" t="s">
        <v>77</v>
      </c>
      <c r="AR55" s="82"/>
      <c r="AS55" s="83">
        <v>0</v>
      </c>
      <c r="AT55" s="84">
        <f>ROUND(SUM(AV55:AW55),2)</f>
        <v>0</v>
      </c>
      <c r="AU55" s="85" t="e">
        <f>'L2017-87c - Máchova č.p. ...'!P86</f>
        <v>#REF!</v>
      </c>
      <c r="AV55" s="84">
        <f>'L2017-87c - Máchova č.p. ...'!J31</f>
        <v>0</v>
      </c>
      <c r="AW55" s="84">
        <f>'L2017-87c - Máchova č.p. ...'!J32</f>
        <v>0</v>
      </c>
      <c r="AX55" s="84">
        <f>'L2017-87c - Máchova č.p. ...'!J33</f>
        <v>0</v>
      </c>
      <c r="AY55" s="84">
        <f>'L2017-87c - Máchova č.p. ...'!J34</f>
        <v>0</v>
      </c>
      <c r="AZ55" s="84">
        <f>'L2017-87c - Máchova č.p. ...'!F31</f>
        <v>0</v>
      </c>
      <c r="BA55" s="84">
        <f>'L2017-87c - Máchova č.p. ...'!F32</f>
        <v>0</v>
      </c>
      <c r="BB55" s="84">
        <f>'L2017-87c - Máchova č.p. ...'!F33</f>
        <v>0</v>
      </c>
      <c r="BC55" s="84">
        <f>'L2017-87c - Máchova č.p. ...'!F34</f>
        <v>0</v>
      </c>
      <c r="BD55" s="86">
        <f>'L2017-87c - Máchova č.p. ...'!F35</f>
        <v>0</v>
      </c>
      <c r="BT55" s="87" t="s">
        <v>78</v>
      </c>
      <c r="BU55" s="87" t="s">
        <v>79</v>
      </c>
      <c r="BV55" s="87" t="s">
        <v>74</v>
      </c>
      <c r="BW55" s="87" t="s">
        <v>5</v>
      </c>
      <c r="BX55" s="87" t="s">
        <v>75</v>
      </c>
      <c r="CL55" s="87" t="s">
        <v>17</v>
      </c>
    </row>
    <row r="56" spans="1:90" s="1" customFormat="1" ht="30" customHeight="1">
      <c r="B56" s="29"/>
      <c r="C56" s="30"/>
      <c r="D56" s="30"/>
      <c r="E56" s="30"/>
      <c r="F56" s="30"/>
      <c r="G56" s="30"/>
      <c r="H56" s="30"/>
      <c r="I56" s="30"/>
      <c r="J56" s="30"/>
      <c r="K56" s="30"/>
      <c r="L56" s="30"/>
      <c r="M56" s="30"/>
      <c r="N56" s="30"/>
      <c r="O56" s="30"/>
      <c r="P56" s="30"/>
      <c r="Q56" s="30"/>
      <c r="R56" s="30"/>
      <c r="S56" s="30"/>
      <c r="T56" s="30"/>
      <c r="U56" s="30"/>
      <c r="V56" s="30"/>
      <c r="W56" s="30"/>
      <c r="X56" s="30"/>
      <c r="Y56" s="30"/>
      <c r="Z56" s="30"/>
      <c r="AA56" s="30"/>
      <c r="AB56" s="30"/>
      <c r="AC56" s="30"/>
      <c r="AD56" s="30"/>
      <c r="AE56" s="30"/>
      <c r="AF56" s="30"/>
      <c r="AG56" s="30"/>
      <c r="AH56" s="30"/>
      <c r="AI56" s="30"/>
      <c r="AJ56" s="30"/>
      <c r="AK56" s="30"/>
      <c r="AL56" s="30"/>
      <c r="AM56" s="30"/>
      <c r="AN56" s="30"/>
      <c r="AO56" s="30"/>
      <c r="AP56" s="30"/>
      <c r="AQ56" s="30"/>
      <c r="AR56" s="33"/>
    </row>
    <row r="57" spans="1:90" s="1" customFormat="1" ht="6.95" customHeight="1">
      <c r="B57" s="41"/>
      <c r="C57" s="42"/>
      <c r="D57" s="42"/>
      <c r="E57" s="42"/>
      <c r="F57" s="42"/>
      <c r="G57" s="42"/>
      <c r="H57" s="42"/>
      <c r="I57" s="42"/>
      <c r="J57" s="42"/>
      <c r="K57" s="42"/>
      <c r="L57" s="42"/>
      <c r="M57" s="42"/>
      <c r="N57" s="42"/>
      <c r="O57" s="42"/>
      <c r="P57" s="42"/>
      <c r="Q57" s="42"/>
      <c r="R57" s="42"/>
      <c r="S57" s="42"/>
      <c r="T57" s="42"/>
      <c r="U57" s="42"/>
      <c r="V57" s="42"/>
      <c r="W57" s="42"/>
      <c r="X57" s="42"/>
      <c r="Y57" s="42"/>
      <c r="Z57" s="42"/>
      <c r="AA57" s="42"/>
      <c r="AB57" s="42"/>
      <c r="AC57" s="42"/>
      <c r="AD57" s="42"/>
      <c r="AE57" s="42"/>
      <c r="AF57" s="42"/>
      <c r="AG57" s="42"/>
      <c r="AH57" s="42"/>
      <c r="AI57" s="42"/>
      <c r="AJ57" s="42"/>
      <c r="AK57" s="42"/>
      <c r="AL57" s="42"/>
      <c r="AM57" s="42"/>
      <c r="AN57" s="42"/>
      <c r="AO57" s="42"/>
      <c r="AP57" s="42"/>
      <c r="AQ57" s="42"/>
      <c r="AR57" s="33"/>
    </row>
  </sheetData>
  <sheetProtection algorithmName="SHA-512" hashValue="W29Ybb+xf9F5YQcyItK8GJfTyG4Xhc+Oztk87BJGKqWpgmNQ9XyazpALDz7/84em8YbjYUPYrZL/kc/MZyYWnw==" saltValue="uGRLiXJRScsyj312D9l/wKyXtVSXsC2NB0s0blFYVw5sRmOp6M2oLOoqK/NoypybzLcuyIuHZHOAj1gC/zpKLA==" spinCount="100000" sheet="1" objects="1" scenarios="1" formatColumns="0" formatRows="0"/>
  <mergeCells count="40">
    <mergeCell ref="X35:AB35"/>
    <mergeCell ref="AK35:AO35"/>
    <mergeCell ref="AK33:AO33"/>
    <mergeCell ref="L33:P33"/>
    <mergeCell ref="W29:AE29"/>
    <mergeCell ref="W32:AE32"/>
    <mergeCell ref="W30:AE30"/>
    <mergeCell ref="W31:AE31"/>
    <mergeCell ref="W33:AE33"/>
    <mergeCell ref="AK30:AO30"/>
    <mergeCell ref="L30:P30"/>
    <mergeCell ref="AK31:AO31"/>
    <mergeCell ref="L31:P31"/>
    <mergeCell ref="AK32:AO32"/>
    <mergeCell ref="L32:P32"/>
    <mergeCell ref="L28:P28"/>
    <mergeCell ref="W28:AE28"/>
    <mergeCell ref="AK28:AO28"/>
    <mergeCell ref="AK29:AO29"/>
    <mergeCell ref="L29:P29"/>
    <mergeCell ref="K5:AO5"/>
    <mergeCell ref="K6:AO6"/>
    <mergeCell ref="AR2:BE2"/>
    <mergeCell ref="E23:AN23"/>
    <mergeCell ref="AK26:AO26"/>
    <mergeCell ref="C52:G52"/>
    <mergeCell ref="I52:AF52"/>
    <mergeCell ref="AG52:AM52"/>
    <mergeCell ref="AN52:AP52"/>
    <mergeCell ref="AN55:AP55"/>
    <mergeCell ref="AG55:AM55"/>
    <mergeCell ref="D55:H55"/>
    <mergeCell ref="J55:AF55"/>
    <mergeCell ref="AG54:AM54"/>
    <mergeCell ref="AN54:AP54"/>
    <mergeCell ref="L45:AO45"/>
    <mergeCell ref="AM47:AN47"/>
    <mergeCell ref="AM49:AP49"/>
    <mergeCell ref="AS49:AT51"/>
    <mergeCell ref="AM50:AP50"/>
  </mergeCells>
  <hyperlinks>
    <hyperlink ref="A55" location="'L2017-87c - Máchova č.p. ...'!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29"/>
  <sheetViews>
    <sheetView showGridLines="0" topLeftCell="A169" workbookViewId="0">
      <selection activeCell="I230" sqref="I230"/>
    </sheetView>
  </sheetViews>
  <sheetFormatPr defaultRowHeight="11.2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63" max="63" width="12.1640625" customWidth="1"/>
  </cols>
  <sheetData>
    <row r="1" spans="1:46">
      <c r="A1" s="20"/>
    </row>
    <row r="2" spans="1:46" ht="36.950000000000003" customHeight="1">
      <c r="L2" s="300"/>
      <c r="M2" s="300"/>
      <c r="N2" s="300"/>
      <c r="O2" s="300"/>
      <c r="P2" s="300"/>
      <c r="Q2" s="300"/>
      <c r="R2" s="300"/>
      <c r="S2" s="300"/>
      <c r="T2" s="300"/>
      <c r="U2" s="300"/>
      <c r="V2" s="300"/>
      <c r="AT2" s="15" t="s">
        <v>5</v>
      </c>
    </row>
    <row r="3" spans="1:46" ht="6.95" customHeight="1">
      <c r="B3" s="88"/>
      <c r="C3" s="89"/>
      <c r="D3" s="89"/>
      <c r="E3" s="89"/>
      <c r="F3" s="89"/>
      <c r="G3" s="89"/>
      <c r="H3" s="89"/>
      <c r="I3" s="89"/>
      <c r="J3" s="89"/>
      <c r="K3" s="89"/>
      <c r="L3" s="18"/>
      <c r="AT3" s="15" t="s">
        <v>80</v>
      </c>
    </row>
    <row r="4" spans="1:46" ht="24.95" customHeight="1">
      <c r="B4" s="18"/>
      <c r="D4" s="90" t="s">
        <v>81</v>
      </c>
      <c r="L4" s="18"/>
      <c r="M4" s="22" t="s">
        <v>10</v>
      </c>
      <c r="AT4" s="15" t="s">
        <v>4</v>
      </c>
    </row>
    <row r="5" spans="1:46" ht="6.95" customHeight="1">
      <c r="B5" s="18"/>
      <c r="L5" s="18"/>
    </row>
    <row r="6" spans="1:46" s="1" customFormat="1" ht="12" customHeight="1">
      <c r="B6" s="33"/>
      <c r="D6" s="91" t="s">
        <v>14</v>
      </c>
      <c r="L6" s="33"/>
    </row>
    <row r="7" spans="1:46" s="1" customFormat="1" ht="36.950000000000003" customHeight="1">
      <c r="B7" s="33"/>
      <c r="E7" s="312" t="s">
        <v>15</v>
      </c>
      <c r="F7" s="313"/>
      <c r="G7" s="313"/>
      <c r="H7" s="313"/>
      <c r="L7" s="33"/>
    </row>
    <row r="8" spans="1:46" s="1" customFormat="1">
      <c r="B8" s="33"/>
      <c r="L8" s="33"/>
    </row>
    <row r="9" spans="1:46" s="1" customFormat="1" ht="12" customHeight="1">
      <c r="B9" s="33"/>
      <c r="D9" s="91" t="s">
        <v>16</v>
      </c>
      <c r="F9" s="15" t="s">
        <v>17</v>
      </c>
      <c r="I9" s="91" t="s">
        <v>18</v>
      </c>
      <c r="J9" s="15" t="s">
        <v>19</v>
      </c>
      <c r="L9" s="33"/>
    </row>
    <row r="10" spans="1:46" s="1" customFormat="1" ht="12" customHeight="1">
      <c r="B10" s="33"/>
      <c r="D10" s="91" t="s">
        <v>20</v>
      </c>
      <c r="F10" s="15" t="s">
        <v>21</v>
      </c>
      <c r="I10" s="91" t="s">
        <v>22</v>
      </c>
      <c r="J10" s="92" t="str">
        <f>'Rekapitulace stavby'!AN8</f>
        <v>17. 3. 2018</v>
      </c>
      <c r="L10" s="33"/>
    </row>
    <row r="11" spans="1:46" s="1" customFormat="1" ht="10.9" customHeight="1">
      <c r="B11" s="33"/>
      <c r="L11" s="33"/>
    </row>
    <row r="12" spans="1:46" s="1" customFormat="1" ht="12" customHeight="1">
      <c r="B12" s="33"/>
      <c r="D12" s="91" t="s">
        <v>24</v>
      </c>
      <c r="I12" s="91" t="s">
        <v>25</v>
      </c>
      <c r="J12" s="15" t="s">
        <v>26</v>
      </c>
      <c r="L12" s="33"/>
    </row>
    <row r="13" spans="1:46" s="1" customFormat="1" ht="18" customHeight="1">
      <c r="B13" s="33"/>
      <c r="E13" s="15" t="s">
        <v>27</v>
      </c>
      <c r="I13" s="91" t="s">
        <v>28</v>
      </c>
      <c r="J13" s="15" t="s">
        <v>19</v>
      </c>
      <c r="L13" s="33"/>
    </row>
    <row r="14" spans="1:46" s="1" customFormat="1" ht="6.95" customHeight="1">
      <c r="B14" s="33"/>
      <c r="L14" s="33"/>
    </row>
    <row r="15" spans="1:46" s="1" customFormat="1" ht="12" customHeight="1">
      <c r="B15" s="33"/>
      <c r="D15" s="91" t="s">
        <v>29</v>
      </c>
      <c r="I15" s="91" t="s">
        <v>25</v>
      </c>
      <c r="J15" s="15" t="str">
        <f>'Rekapitulace stavby'!AN13</f>
        <v/>
      </c>
      <c r="L15" s="33"/>
    </row>
    <row r="16" spans="1:46" s="1" customFormat="1" ht="18" customHeight="1">
      <c r="B16" s="33"/>
      <c r="E16" s="314" t="str">
        <f>'Rekapitulace stavby'!E14</f>
        <v xml:space="preserve"> </v>
      </c>
      <c r="F16" s="314"/>
      <c r="G16" s="314"/>
      <c r="H16" s="314"/>
      <c r="I16" s="91" t="s">
        <v>28</v>
      </c>
      <c r="J16" s="15" t="str">
        <f>'Rekapitulace stavby'!AN14</f>
        <v/>
      </c>
      <c r="L16" s="33"/>
    </row>
    <row r="17" spans="2:12" s="1" customFormat="1" ht="6.95" customHeight="1">
      <c r="B17" s="33"/>
      <c r="L17" s="33"/>
    </row>
    <row r="18" spans="2:12" s="1" customFormat="1" ht="12" customHeight="1">
      <c r="B18" s="33"/>
      <c r="D18" s="91" t="s">
        <v>31</v>
      </c>
      <c r="I18" s="91" t="s">
        <v>25</v>
      </c>
      <c r="J18" s="15" t="s">
        <v>32</v>
      </c>
      <c r="L18" s="33"/>
    </row>
    <row r="19" spans="2:12" s="1" customFormat="1" ht="18" customHeight="1">
      <c r="B19" s="33"/>
      <c r="E19" s="15" t="s">
        <v>33</v>
      </c>
      <c r="I19" s="91" t="s">
        <v>28</v>
      </c>
      <c r="J19" s="15" t="s">
        <v>19</v>
      </c>
      <c r="L19" s="33"/>
    </row>
    <row r="20" spans="2:12" s="1" customFormat="1" ht="6.95" customHeight="1">
      <c r="B20" s="33"/>
      <c r="L20" s="33"/>
    </row>
    <row r="21" spans="2:12" s="1" customFormat="1" ht="12" customHeight="1">
      <c r="B21" s="33"/>
      <c r="D21" s="91" t="s">
        <v>35</v>
      </c>
      <c r="I21" s="91" t="s">
        <v>25</v>
      </c>
      <c r="J21" s="15" t="s">
        <v>19</v>
      </c>
      <c r="L21" s="33"/>
    </row>
    <row r="22" spans="2:12" s="1" customFormat="1" ht="18" customHeight="1">
      <c r="B22" s="33"/>
      <c r="E22" s="15" t="s">
        <v>36</v>
      </c>
      <c r="I22" s="91" t="s">
        <v>28</v>
      </c>
      <c r="J22" s="15" t="s">
        <v>19</v>
      </c>
      <c r="L22" s="33"/>
    </row>
    <row r="23" spans="2:12" s="1" customFormat="1" ht="6.95" customHeight="1">
      <c r="B23" s="33"/>
      <c r="L23" s="33"/>
    </row>
    <row r="24" spans="2:12" s="1" customFormat="1" ht="12" customHeight="1">
      <c r="B24" s="33"/>
      <c r="D24" s="91" t="s">
        <v>37</v>
      </c>
      <c r="L24" s="33"/>
    </row>
    <row r="25" spans="2:12" s="6" customFormat="1" ht="45" customHeight="1">
      <c r="B25" s="93"/>
      <c r="E25" s="315" t="s">
        <v>38</v>
      </c>
      <c r="F25" s="315"/>
      <c r="G25" s="315"/>
      <c r="H25" s="315"/>
      <c r="L25" s="93"/>
    </row>
    <row r="26" spans="2:12" s="1" customFormat="1" ht="6.95" customHeight="1">
      <c r="B26" s="33"/>
      <c r="L26" s="33"/>
    </row>
    <row r="27" spans="2:12" s="1" customFormat="1" ht="6.95" customHeight="1">
      <c r="B27" s="33"/>
      <c r="D27" s="51"/>
      <c r="E27" s="51"/>
      <c r="F27" s="51"/>
      <c r="G27" s="51"/>
      <c r="H27" s="51"/>
      <c r="I27" s="51"/>
      <c r="J27" s="51"/>
      <c r="K27" s="51"/>
      <c r="L27" s="33"/>
    </row>
    <row r="28" spans="2:12" s="1" customFormat="1" ht="25.35" customHeight="1">
      <c r="B28" s="33"/>
      <c r="D28" s="94" t="s">
        <v>39</v>
      </c>
      <c r="J28" s="95">
        <f>ROUND(J86, 2)</f>
        <v>0</v>
      </c>
      <c r="L28" s="33"/>
    </row>
    <row r="29" spans="2:12" s="1" customFormat="1" ht="6.95" customHeight="1">
      <c r="B29" s="33"/>
      <c r="D29" s="51"/>
      <c r="E29" s="51"/>
      <c r="F29" s="51"/>
      <c r="G29" s="51"/>
      <c r="H29" s="51"/>
      <c r="I29" s="51"/>
      <c r="J29" s="51"/>
      <c r="K29" s="51"/>
      <c r="L29" s="33"/>
    </row>
    <row r="30" spans="2:12" s="1" customFormat="1" ht="14.45" customHeight="1">
      <c r="B30" s="33"/>
      <c r="F30" s="96" t="s">
        <v>41</v>
      </c>
      <c r="I30" s="96" t="s">
        <v>40</v>
      </c>
      <c r="J30" s="96" t="s">
        <v>42</v>
      </c>
      <c r="L30" s="33"/>
    </row>
    <row r="31" spans="2:12" s="1" customFormat="1" ht="14.45" customHeight="1">
      <c r="B31" s="33"/>
      <c r="D31" s="91" t="s">
        <v>43</v>
      </c>
      <c r="E31" s="91" t="s">
        <v>44</v>
      </c>
      <c r="F31" s="97">
        <f>ROUND((SUM(BE86:BE228)),  2)</f>
        <v>0</v>
      </c>
      <c r="I31" s="98">
        <v>0.21</v>
      </c>
      <c r="J31" s="97">
        <f>ROUND(((SUM(BE86:BE228))*I31),  2)</f>
        <v>0</v>
      </c>
      <c r="L31" s="33"/>
    </row>
    <row r="32" spans="2:12" s="1" customFormat="1" ht="14.45" customHeight="1">
      <c r="B32" s="33"/>
      <c r="E32" s="91" t="s">
        <v>45</v>
      </c>
      <c r="F32" s="97">
        <f>ROUND((SUM(BF86:BF228)),  2)</f>
        <v>0</v>
      </c>
      <c r="I32" s="98">
        <v>0.15</v>
      </c>
      <c r="J32" s="97">
        <f>ROUND(((SUM(BF86:BF228))*I32),  2)</f>
        <v>0</v>
      </c>
      <c r="L32" s="33"/>
    </row>
    <row r="33" spans="2:12" s="1" customFormat="1" ht="14.45" hidden="1" customHeight="1">
      <c r="B33" s="33"/>
      <c r="E33" s="91" t="s">
        <v>46</v>
      </c>
      <c r="F33" s="97">
        <f>ROUND((SUM(BG86:BG228)),  2)</f>
        <v>0</v>
      </c>
      <c r="I33" s="98">
        <v>0.21</v>
      </c>
      <c r="J33" s="97">
        <f>0</f>
        <v>0</v>
      </c>
      <c r="L33" s="33"/>
    </row>
    <row r="34" spans="2:12" s="1" customFormat="1" ht="14.45" hidden="1" customHeight="1">
      <c r="B34" s="33"/>
      <c r="E34" s="91" t="s">
        <v>47</v>
      </c>
      <c r="F34" s="97">
        <f>ROUND((SUM(BH86:BH228)),  2)</f>
        <v>0</v>
      </c>
      <c r="I34" s="98">
        <v>0.15</v>
      </c>
      <c r="J34" s="97">
        <f>0</f>
        <v>0</v>
      </c>
      <c r="L34" s="33"/>
    </row>
    <row r="35" spans="2:12" s="1" customFormat="1" ht="14.45" hidden="1" customHeight="1">
      <c r="B35" s="33"/>
      <c r="E35" s="91" t="s">
        <v>48</v>
      </c>
      <c r="F35" s="97">
        <f>ROUND((SUM(BI86:BI228)),  2)</f>
        <v>0</v>
      </c>
      <c r="I35" s="98">
        <v>0</v>
      </c>
      <c r="J35" s="97">
        <f>0</f>
        <v>0</v>
      </c>
      <c r="L35" s="33"/>
    </row>
    <row r="36" spans="2:12" s="1" customFormat="1" ht="6.95" customHeight="1">
      <c r="B36" s="33"/>
      <c r="L36" s="33"/>
    </row>
    <row r="37" spans="2:12" s="1" customFormat="1" ht="25.35" customHeight="1">
      <c r="B37" s="33"/>
      <c r="C37" s="99"/>
      <c r="D37" s="100" t="s">
        <v>49</v>
      </c>
      <c r="E37" s="101"/>
      <c r="F37" s="101"/>
      <c r="G37" s="102" t="s">
        <v>50</v>
      </c>
      <c r="H37" s="103" t="s">
        <v>51</v>
      </c>
      <c r="I37" s="101"/>
      <c r="J37" s="104">
        <f>SUM(J28:J35)</f>
        <v>0</v>
      </c>
      <c r="K37" s="105"/>
      <c r="L37" s="33"/>
    </row>
    <row r="38" spans="2:12" s="1" customFormat="1" ht="14.45" customHeight="1">
      <c r="B38" s="106"/>
      <c r="C38" s="107"/>
      <c r="D38" s="107"/>
      <c r="E38" s="107"/>
      <c r="F38" s="107"/>
      <c r="G38" s="107"/>
      <c r="H38" s="107"/>
      <c r="I38" s="107"/>
      <c r="J38" s="107"/>
      <c r="K38" s="107"/>
      <c r="L38" s="33"/>
    </row>
    <row r="42" spans="2:12" s="1" customFormat="1" ht="6.95" customHeight="1">
      <c r="B42" s="108"/>
      <c r="C42" s="109"/>
      <c r="D42" s="109"/>
      <c r="E42" s="109"/>
      <c r="F42" s="109"/>
      <c r="G42" s="109"/>
      <c r="H42" s="109"/>
      <c r="I42" s="109"/>
      <c r="J42" s="109"/>
      <c r="K42" s="109"/>
      <c r="L42" s="33"/>
    </row>
    <row r="43" spans="2:12" s="1" customFormat="1" ht="24.95" customHeight="1">
      <c r="B43" s="29"/>
      <c r="C43" s="21" t="s">
        <v>82</v>
      </c>
      <c r="D43" s="30"/>
      <c r="E43" s="30"/>
      <c r="F43" s="30"/>
      <c r="G43" s="30"/>
      <c r="H43" s="30"/>
      <c r="I43" s="30"/>
      <c r="J43" s="30"/>
      <c r="K43" s="30"/>
      <c r="L43" s="33"/>
    </row>
    <row r="44" spans="2:12" s="1" customFormat="1" ht="6.95" customHeight="1">
      <c r="B44" s="29"/>
      <c r="C44" s="30"/>
      <c r="D44" s="30"/>
      <c r="E44" s="30"/>
      <c r="F44" s="30"/>
      <c r="G44" s="30"/>
      <c r="H44" s="30"/>
      <c r="I44" s="30"/>
      <c r="J44" s="30"/>
      <c r="K44" s="30"/>
      <c r="L44" s="33"/>
    </row>
    <row r="45" spans="2:12" s="1" customFormat="1" ht="12" customHeight="1">
      <c r="B45" s="29"/>
      <c r="C45" s="26" t="s">
        <v>14</v>
      </c>
      <c r="D45" s="30"/>
      <c r="E45" s="30"/>
      <c r="F45" s="30"/>
      <c r="G45" s="30"/>
      <c r="H45" s="30"/>
      <c r="I45" s="30"/>
      <c r="J45" s="30"/>
      <c r="K45" s="30"/>
      <c r="L45" s="33"/>
    </row>
    <row r="46" spans="2:12" s="1" customFormat="1" ht="16.5" customHeight="1">
      <c r="B46" s="29"/>
      <c r="C46" s="30"/>
      <c r="D46" s="30"/>
      <c r="E46" s="277" t="str">
        <f>E7</f>
        <v>Máchova č.p. 643, Třinec - Výměna výplní otvorů</v>
      </c>
      <c r="F46" s="281"/>
      <c r="G46" s="281"/>
      <c r="H46" s="281"/>
      <c r="I46" s="30"/>
      <c r="J46" s="30"/>
      <c r="K46" s="30"/>
      <c r="L46" s="33"/>
    </row>
    <row r="47" spans="2:12" s="1" customFormat="1" ht="6.95" customHeight="1">
      <c r="B47" s="29"/>
      <c r="C47" s="30"/>
      <c r="D47" s="30"/>
      <c r="E47" s="30"/>
      <c r="F47" s="30"/>
      <c r="G47" s="30"/>
      <c r="H47" s="30"/>
      <c r="I47" s="30"/>
      <c r="J47" s="30"/>
      <c r="K47" s="30"/>
      <c r="L47" s="33"/>
    </row>
    <row r="48" spans="2:12" s="1" customFormat="1" ht="12" customHeight="1">
      <c r="B48" s="29"/>
      <c r="C48" s="26" t="s">
        <v>20</v>
      </c>
      <c r="D48" s="30"/>
      <c r="E48" s="30"/>
      <c r="F48" s="24" t="str">
        <f>F10</f>
        <v>Obec Třinec</v>
      </c>
      <c r="G48" s="30"/>
      <c r="H48" s="30"/>
      <c r="I48" s="26" t="s">
        <v>22</v>
      </c>
      <c r="J48" s="50" t="str">
        <f>IF(J10="","",J10)</f>
        <v>17. 3. 2018</v>
      </c>
      <c r="K48" s="30"/>
      <c r="L48" s="33"/>
    </row>
    <row r="49" spans="2:47" s="1" customFormat="1" ht="6.95" customHeight="1">
      <c r="B49" s="29"/>
      <c r="C49" s="30"/>
      <c r="D49" s="30"/>
      <c r="E49" s="30"/>
      <c r="F49" s="30"/>
      <c r="G49" s="30"/>
      <c r="H49" s="30"/>
      <c r="I49" s="30"/>
      <c r="J49" s="30"/>
      <c r="K49" s="30"/>
      <c r="L49" s="33"/>
    </row>
    <row r="50" spans="2:47" s="1" customFormat="1" ht="24.95" customHeight="1">
      <c r="B50" s="29"/>
      <c r="C50" s="26" t="s">
        <v>24</v>
      </c>
      <c r="D50" s="30"/>
      <c r="E50" s="30"/>
      <c r="F50" s="24" t="str">
        <f>E13</f>
        <v>Město Třinec</v>
      </c>
      <c r="G50" s="30"/>
      <c r="H50" s="30"/>
      <c r="I50" s="26" t="s">
        <v>31</v>
      </c>
      <c r="J50" s="27" t="str">
        <f>E19</f>
        <v>Projekční kancelář lay-out s.r.o.</v>
      </c>
      <c r="K50" s="30"/>
      <c r="L50" s="33"/>
    </row>
    <row r="51" spans="2:47" s="1" customFormat="1" ht="13.7" customHeight="1">
      <c r="B51" s="29"/>
      <c r="C51" s="26" t="s">
        <v>29</v>
      </c>
      <c r="D51" s="30"/>
      <c r="E51" s="30"/>
      <c r="F51" s="24" t="str">
        <f>IF(E16="","",E16)</f>
        <v xml:space="preserve"> </v>
      </c>
      <c r="G51" s="30"/>
      <c r="H51" s="30"/>
      <c r="I51" s="26" t="s">
        <v>35</v>
      </c>
      <c r="J51" s="27" t="str">
        <f>E22</f>
        <v>Přemysl Cieslar</v>
      </c>
      <c r="K51" s="30"/>
      <c r="L51" s="33"/>
    </row>
    <row r="52" spans="2:47" s="1" customFormat="1" ht="10.35" customHeight="1">
      <c r="B52" s="29"/>
      <c r="C52" s="30"/>
      <c r="D52" s="30"/>
      <c r="E52" s="30"/>
      <c r="F52" s="30"/>
      <c r="G52" s="30"/>
      <c r="H52" s="30"/>
      <c r="I52" s="30"/>
      <c r="J52" s="30"/>
      <c r="K52" s="30"/>
      <c r="L52" s="33"/>
    </row>
    <row r="53" spans="2:47" s="1" customFormat="1" ht="29.25" customHeight="1">
      <c r="B53" s="29"/>
      <c r="C53" s="110" t="s">
        <v>83</v>
      </c>
      <c r="D53" s="111"/>
      <c r="E53" s="111"/>
      <c r="F53" s="111"/>
      <c r="G53" s="111"/>
      <c r="H53" s="111"/>
      <c r="I53" s="111"/>
      <c r="J53" s="112" t="s">
        <v>84</v>
      </c>
      <c r="K53" s="111"/>
      <c r="L53" s="33"/>
    </row>
    <row r="54" spans="2:47" s="1" customFormat="1" ht="10.35" customHeight="1">
      <c r="B54" s="29"/>
      <c r="C54" s="30"/>
      <c r="D54" s="30"/>
      <c r="E54" s="30"/>
      <c r="F54" s="30"/>
      <c r="G54" s="30"/>
      <c r="H54" s="30"/>
      <c r="I54" s="30"/>
      <c r="J54" s="30"/>
      <c r="K54" s="30"/>
      <c r="L54" s="33"/>
    </row>
    <row r="55" spans="2:47" s="1" customFormat="1" ht="22.9" customHeight="1">
      <c r="B55" s="29"/>
      <c r="C55" s="113" t="s">
        <v>71</v>
      </c>
      <c r="D55" s="30"/>
      <c r="E55" s="30"/>
      <c r="F55" s="30"/>
      <c r="G55" s="30"/>
      <c r="H55" s="30"/>
      <c r="I55" s="30"/>
      <c r="J55" s="69">
        <f>J86</f>
        <v>0</v>
      </c>
      <c r="K55" s="30"/>
      <c r="L55" s="33"/>
      <c r="AU55" s="15" t="s">
        <v>85</v>
      </c>
    </row>
    <row r="56" spans="2:47" s="7" customFormat="1" ht="24.95" customHeight="1">
      <c r="B56" s="114"/>
      <c r="C56" s="115"/>
      <c r="D56" s="116" t="s">
        <v>86</v>
      </c>
      <c r="E56" s="117"/>
      <c r="F56" s="117"/>
      <c r="G56" s="117"/>
      <c r="H56" s="117"/>
      <c r="I56" s="117"/>
      <c r="J56" s="118">
        <f>J87</f>
        <v>0</v>
      </c>
      <c r="K56" s="115"/>
      <c r="L56" s="119"/>
    </row>
    <row r="57" spans="2:47" s="8" customFormat="1" ht="19.899999999999999" customHeight="1">
      <c r="B57" s="120"/>
      <c r="C57" s="121"/>
      <c r="D57" s="122" t="s">
        <v>87</v>
      </c>
      <c r="E57" s="123"/>
      <c r="F57" s="123"/>
      <c r="G57" s="123"/>
      <c r="H57" s="123"/>
      <c r="I57" s="123"/>
      <c r="J57" s="124">
        <f>J88</f>
        <v>0</v>
      </c>
      <c r="K57" s="121"/>
      <c r="L57" s="125"/>
    </row>
    <row r="58" spans="2:47" s="8" customFormat="1" ht="19.899999999999999" customHeight="1">
      <c r="B58" s="120"/>
      <c r="C58" s="121"/>
      <c r="D58" s="122" t="s">
        <v>88</v>
      </c>
      <c r="E58" s="123"/>
      <c r="F58" s="123"/>
      <c r="G58" s="123"/>
      <c r="H58" s="123"/>
      <c r="I58" s="123"/>
      <c r="J58" s="124">
        <f>J92</f>
        <v>0</v>
      </c>
      <c r="K58" s="121"/>
      <c r="L58" s="125"/>
    </row>
    <row r="59" spans="2:47" s="8" customFormat="1" ht="19.899999999999999" customHeight="1">
      <c r="B59" s="120"/>
      <c r="C59" s="121"/>
      <c r="D59" s="122" t="s">
        <v>89</v>
      </c>
      <c r="E59" s="123"/>
      <c r="F59" s="123"/>
      <c r="G59" s="123"/>
      <c r="H59" s="123"/>
      <c r="I59" s="123"/>
      <c r="J59" s="124">
        <f>J123</f>
        <v>0</v>
      </c>
      <c r="K59" s="121"/>
      <c r="L59" s="125"/>
    </row>
    <row r="60" spans="2:47" s="8" customFormat="1" ht="19.899999999999999" customHeight="1">
      <c r="B60" s="120"/>
      <c r="C60" s="121"/>
      <c r="D60" s="122" t="s">
        <v>90</v>
      </c>
      <c r="E60" s="123"/>
      <c r="F60" s="123"/>
      <c r="G60" s="123"/>
      <c r="H60" s="123"/>
      <c r="I60" s="123"/>
      <c r="J60" s="124">
        <f>J152</f>
        <v>0</v>
      </c>
      <c r="K60" s="121"/>
      <c r="L60" s="125"/>
    </row>
    <row r="61" spans="2:47" s="8" customFormat="1" ht="19.899999999999999" customHeight="1">
      <c r="B61" s="120"/>
      <c r="C61" s="121"/>
      <c r="D61" s="122" t="s">
        <v>91</v>
      </c>
      <c r="E61" s="123"/>
      <c r="F61" s="123"/>
      <c r="G61" s="123"/>
      <c r="H61" s="123"/>
      <c r="I61" s="123"/>
      <c r="J61" s="124">
        <f>J162</f>
        <v>0</v>
      </c>
      <c r="K61" s="121"/>
      <c r="L61" s="125"/>
    </row>
    <row r="62" spans="2:47" s="7" customFormat="1" ht="24.95" customHeight="1">
      <c r="B62" s="114"/>
      <c r="C62" s="115"/>
      <c r="D62" s="116" t="s">
        <v>92</v>
      </c>
      <c r="E62" s="117"/>
      <c r="F62" s="117"/>
      <c r="G62" s="117"/>
      <c r="H62" s="117"/>
      <c r="I62" s="117"/>
      <c r="J62" s="118">
        <f>J165</f>
        <v>0</v>
      </c>
      <c r="K62" s="115"/>
      <c r="L62" s="119"/>
    </row>
    <row r="63" spans="2:47" s="8" customFormat="1" ht="19.899999999999999" customHeight="1">
      <c r="B63" s="120"/>
      <c r="C63" s="121"/>
      <c r="D63" s="122" t="s">
        <v>93</v>
      </c>
      <c r="E63" s="123"/>
      <c r="F63" s="123"/>
      <c r="G63" s="123"/>
      <c r="H63" s="123"/>
      <c r="I63" s="123"/>
      <c r="J63" s="124">
        <f>J166</f>
        <v>0</v>
      </c>
      <c r="K63" s="121"/>
      <c r="L63" s="125"/>
    </row>
    <row r="64" spans="2:47" s="8" customFormat="1" ht="19.899999999999999" customHeight="1">
      <c r="B64" s="120"/>
      <c r="C64" s="121"/>
      <c r="D64" s="122" t="s">
        <v>94</v>
      </c>
      <c r="E64" s="123"/>
      <c r="F64" s="123"/>
      <c r="G64" s="123"/>
      <c r="H64" s="123"/>
      <c r="I64" s="123"/>
      <c r="J64" s="124">
        <f>J172</f>
        <v>0</v>
      </c>
      <c r="K64" s="121"/>
      <c r="L64" s="125"/>
    </row>
    <row r="65" spans="2:12" s="8" customFormat="1" ht="19.899999999999999" customHeight="1">
      <c r="B65" s="120"/>
      <c r="C65" s="121"/>
      <c r="D65" s="122" t="s">
        <v>95</v>
      </c>
      <c r="E65" s="123"/>
      <c r="F65" s="123"/>
      <c r="G65" s="123"/>
      <c r="H65" s="123"/>
      <c r="I65" s="123"/>
      <c r="J65" s="124">
        <f>J199</f>
        <v>0</v>
      </c>
      <c r="K65" s="121"/>
      <c r="L65" s="125"/>
    </row>
    <row r="66" spans="2:12" s="8" customFormat="1" ht="19.899999999999999" customHeight="1">
      <c r="B66" s="120"/>
      <c r="C66" s="121"/>
      <c r="D66" s="122" t="s">
        <v>96</v>
      </c>
      <c r="E66" s="123"/>
      <c r="F66" s="123"/>
      <c r="G66" s="123"/>
      <c r="H66" s="123"/>
      <c r="I66" s="123"/>
      <c r="J66" s="124">
        <f>J206</f>
        <v>0</v>
      </c>
      <c r="K66" s="121"/>
      <c r="L66" s="125"/>
    </row>
    <row r="67" spans="2:12" s="8" customFormat="1" ht="19.899999999999999" customHeight="1">
      <c r="B67" s="120"/>
      <c r="C67" s="121"/>
      <c r="D67" s="122" t="s">
        <v>97</v>
      </c>
      <c r="E67" s="123"/>
      <c r="F67" s="123"/>
      <c r="G67" s="123"/>
      <c r="H67" s="123"/>
      <c r="I67" s="123"/>
      <c r="J67" s="124">
        <f>J217</f>
        <v>0</v>
      </c>
      <c r="K67" s="121"/>
      <c r="L67" s="125"/>
    </row>
    <row r="68" spans="2:12" s="7" customFormat="1" ht="24.95" customHeight="1">
      <c r="B68" s="114"/>
      <c r="C68" s="115"/>
      <c r="D68" s="116" t="s">
        <v>98</v>
      </c>
      <c r="E68" s="117"/>
      <c r="F68" s="117"/>
      <c r="G68" s="117"/>
      <c r="H68" s="117"/>
      <c r="I68" s="117"/>
      <c r="J68" s="118">
        <f>J226</f>
        <v>0</v>
      </c>
      <c r="K68" s="115"/>
      <c r="L68" s="119"/>
    </row>
    <row r="69" spans="2:12" s="1" customFormat="1" ht="21.75" customHeight="1">
      <c r="B69" s="29"/>
      <c r="C69" s="30"/>
      <c r="D69" s="30"/>
      <c r="E69" s="30"/>
      <c r="F69" s="30"/>
      <c r="G69" s="30"/>
      <c r="H69" s="30"/>
      <c r="I69" s="30"/>
      <c r="J69" s="30"/>
      <c r="K69" s="30"/>
      <c r="L69" s="33"/>
    </row>
    <row r="70" spans="2:12" s="1" customFormat="1" ht="6.95" customHeight="1">
      <c r="B70" s="41"/>
      <c r="C70" s="42"/>
      <c r="D70" s="42"/>
      <c r="E70" s="42"/>
      <c r="F70" s="42"/>
      <c r="G70" s="42"/>
      <c r="H70" s="42"/>
      <c r="I70" s="42"/>
      <c r="J70" s="42"/>
      <c r="K70" s="42"/>
      <c r="L70" s="33"/>
    </row>
    <row r="74" spans="2:12" s="1" customFormat="1" ht="6.95" customHeight="1">
      <c r="B74" s="43"/>
      <c r="C74" s="44"/>
      <c r="D74" s="44"/>
      <c r="E74" s="44"/>
      <c r="F74" s="44"/>
      <c r="G74" s="44"/>
      <c r="H74" s="44"/>
      <c r="I74" s="44"/>
      <c r="J74" s="44"/>
      <c r="K74" s="44"/>
      <c r="L74" s="33"/>
    </row>
    <row r="75" spans="2:12" s="1" customFormat="1" ht="24.95" customHeight="1">
      <c r="B75" s="29"/>
      <c r="C75" s="21" t="s">
        <v>99</v>
      </c>
      <c r="D75" s="30"/>
      <c r="E75" s="30"/>
      <c r="F75" s="30"/>
      <c r="G75" s="30"/>
      <c r="H75" s="30"/>
      <c r="I75" s="30"/>
      <c r="J75" s="30"/>
      <c r="K75" s="30"/>
      <c r="L75" s="33"/>
    </row>
    <row r="76" spans="2:12" s="1" customFormat="1" ht="6.95" customHeight="1">
      <c r="B76" s="29"/>
      <c r="C76" s="30"/>
      <c r="D76" s="30"/>
      <c r="E76" s="30"/>
      <c r="F76" s="30"/>
      <c r="G76" s="30"/>
      <c r="H76" s="30"/>
      <c r="I76" s="30"/>
      <c r="J76" s="30"/>
      <c r="K76" s="30"/>
      <c r="L76" s="33"/>
    </row>
    <row r="77" spans="2:12" s="1" customFormat="1" ht="12" customHeight="1">
      <c r="B77" s="29"/>
      <c r="C77" s="26" t="s">
        <v>14</v>
      </c>
      <c r="D77" s="30"/>
      <c r="E77" s="30"/>
      <c r="F77" s="30"/>
      <c r="G77" s="30"/>
      <c r="H77" s="30"/>
      <c r="I77" s="30"/>
      <c r="J77" s="30"/>
      <c r="K77" s="30"/>
      <c r="L77" s="33"/>
    </row>
    <row r="78" spans="2:12" s="1" customFormat="1" ht="16.5" customHeight="1">
      <c r="B78" s="29"/>
      <c r="C78" s="30"/>
      <c r="D78" s="30"/>
      <c r="E78" s="277" t="str">
        <f>E7</f>
        <v>Máchova č.p. 643, Třinec - Výměna výplní otvorů</v>
      </c>
      <c r="F78" s="281"/>
      <c r="G78" s="281"/>
      <c r="H78" s="281"/>
      <c r="I78" s="30"/>
      <c r="J78" s="30"/>
      <c r="K78" s="30"/>
      <c r="L78" s="33"/>
    </row>
    <row r="79" spans="2:12" s="1" customFormat="1" ht="6.95" customHeight="1">
      <c r="B79" s="29"/>
      <c r="C79" s="30"/>
      <c r="D79" s="30"/>
      <c r="E79" s="30"/>
      <c r="F79" s="30"/>
      <c r="G79" s="30"/>
      <c r="H79" s="30"/>
      <c r="I79" s="30"/>
      <c r="J79" s="30"/>
      <c r="K79" s="30"/>
      <c r="L79" s="33"/>
    </row>
    <row r="80" spans="2:12" s="1" customFormat="1" ht="12" customHeight="1">
      <c r="B80" s="29"/>
      <c r="C80" s="26" t="s">
        <v>20</v>
      </c>
      <c r="D80" s="30"/>
      <c r="E80" s="30"/>
      <c r="F80" s="24" t="str">
        <f>F10</f>
        <v>Obec Třinec</v>
      </c>
      <c r="G80" s="30"/>
      <c r="H80" s="30"/>
      <c r="I80" s="26" t="s">
        <v>22</v>
      </c>
      <c r="J80" s="50" t="str">
        <f>IF(J10="","",J10)</f>
        <v>17. 3. 2018</v>
      </c>
      <c r="K80" s="30"/>
      <c r="L80" s="33"/>
    </row>
    <row r="81" spans="2:65" s="1" customFormat="1" ht="6.95" customHeight="1">
      <c r="B81" s="29"/>
      <c r="C81" s="30"/>
      <c r="D81" s="30"/>
      <c r="E81" s="30"/>
      <c r="F81" s="30"/>
      <c r="G81" s="30"/>
      <c r="H81" s="30"/>
      <c r="I81" s="30"/>
      <c r="J81" s="30"/>
      <c r="K81" s="30"/>
      <c r="L81" s="33"/>
    </row>
    <row r="82" spans="2:65" s="1" customFormat="1" ht="24.95" customHeight="1">
      <c r="B82" s="29"/>
      <c r="C82" s="26" t="s">
        <v>24</v>
      </c>
      <c r="D82" s="30"/>
      <c r="E82" s="30"/>
      <c r="F82" s="24" t="str">
        <f>E13</f>
        <v>Město Třinec</v>
      </c>
      <c r="G82" s="30"/>
      <c r="H82" s="30"/>
      <c r="I82" s="26" t="s">
        <v>31</v>
      </c>
      <c r="J82" s="27" t="str">
        <f>E19</f>
        <v>Projekční kancelář lay-out s.r.o.</v>
      </c>
      <c r="K82" s="30"/>
      <c r="L82" s="33"/>
    </row>
    <row r="83" spans="2:65" s="1" customFormat="1" ht="13.7" customHeight="1">
      <c r="B83" s="29"/>
      <c r="C83" s="26" t="s">
        <v>29</v>
      </c>
      <c r="D83" s="30"/>
      <c r="E83" s="30"/>
      <c r="F83" s="24" t="str">
        <f>IF(E16="","",E16)</f>
        <v xml:space="preserve"> </v>
      </c>
      <c r="G83" s="30"/>
      <c r="H83" s="30"/>
      <c r="I83" s="26" t="s">
        <v>35</v>
      </c>
      <c r="J83" s="27" t="str">
        <f>E22</f>
        <v>Přemysl Cieslar</v>
      </c>
      <c r="K83" s="30"/>
      <c r="L83" s="33"/>
    </row>
    <row r="84" spans="2:65" s="1" customFormat="1" ht="10.35" customHeight="1">
      <c r="B84" s="29"/>
      <c r="C84" s="30"/>
      <c r="D84" s="30"/>
      <c r="E84" s="30"/>
      <c r="F84" s="30"/>
      <c r="G84" s="30"/>
      <c r="H84" s="30"/>
      <c r="I84" s="30"/>
      <c r="J84" s="30"/>
      <c r="K84" s="30"/>
      <c r="L84" s="33"/>
    </row>
    <row r="85" spans="2:65" s="9" customFormat="1" ht="29.25" customHeight="1">
      <c r="B85" s="126"/>
      <c r="C85" s="127" t="s">
        <v>100</v>
      </c>
      <c r="D85" s="128" t="s">
        <v>58</v>
      </c>
      <c r="E85" s="128" t="s">
        <v>54</v>
      </c>
      <c r="F85" s="128" t="s">
        <v>55</v>
      </c>
      <c r="G85" s="128" t="s">
        <v>101</v>
      </c>
      <c r="H85" s="128" t="s">
        <v>102</v>
      </c>
      <c r="I85" s="128" t="s">
        <v>103</v>
      </c>
      <c r="J85" s="128" t="s">
        <v>84</v>
      </c>
      <c r="K85" s="129" t="s">
        <v>104</v>
      </c>
      <c r="L85" s="130"/>
      <c r="M85" s="60" t="s">
        <v>19</v>
      </c>
      <c r="N85" s="61" t="s">
        <v>43</v>
      </c>
      <c r="O85" s="61" t="s">
        <v>105</v>
      </c>
      <c r="P85" s="61" t="s">
        <v>106</v>
      </c>
      <c r="Q85" s="61" t="s">
        <v>107</v>
      </c>
      <c r="R85" s="61" t="s">
        <v>108</v>
      </c>
      <c r="S85" s="61" t="s">
        <v>109</v>
      </c>
      <c r="T85" s="62" t="s">
        <v>110</v>
      </c>
    </row>
    <row r="86" spans="2:65" s="1" customFormat="1" ht="22.9" customHeight="1">
      <c r="B86" s="29"/>
      <c r="C86" s="67" t="s">
        <v>111</v>
      </c>
      <c r="D86" s="30"/>
      <c r="E86" s="30"/>
      <c r="F86" s="30"/>
      <c r="G86" s="30"/>
      <c r="H86" s="30"/>
      <c r="I86" s="30"/>
      <c r="J86" s="131">
        <f>BK86</f>
        <v>0</v>
      </c>
      <c r="K86" s="30"/>
      <c r="L86" s="33"/>
      <c r="M86" s="63"/>
      <c r="N86" s="64"/>
      <c r="O86" s="64"/>
      <c r="P86" s="132" t="e">
        <f>P87+P165+P226</f>
        <v>#REF!</v>
      </c>
      <c r="Q86" s="64"/>
      <c r="R86" s="132" t="e">
        <f>R87+R165+R226</f>
        <v>#REF!</v>
      </c>
      <c r="S86" s="64"/>
      <c r="T86" s="133" t="e">
        <f>T87+T165+T226</f>
        <v>#REF!</v>
      </c>
      <c r="AT86" s="15" t="s">
        <v>72</v>
      </c>
      <c r="AU86" s="15" t="s">
        <v>85</v>
      </c>
      <c r="BK86" s="134">
        <f>BK87+BK165+BK226</f>
        <v>0</v>
      </c>
    </row>
    <row r="87" spans="2:65" s="10" customFormat="1" ht="25.9" customHeight="1">
      <c r="B87" s="135"/>
      <c r="C87" s="136"/>
      <c r="D87" s="137" t="s">
        <v>72</v>
      </c>
      <c r="E87" s="138" t="s">
        <v>112</v>
      </c>
      <c r="F87" s="138" t="s">
        <v>113</v>
      </c>
      <c r="G87" s="136"/>
      <c r="H87" s="136"/>
      <c r="I87" s="136"/>
      <c r="J87" s="139">
        <f>BK87</f>
        <v>0</v>
      </c>
      <c r="K87" s="136"/>
      <c r="L87" s="140"/>
      <c r="M87" s="141"/>
      <c r="N87" s="142"/>
      <c r="O87" s="142"/>
      <c r="P87" s="143">
        <f>P88+P92+P123+P152+P162</f>
        <v>275.84734400000002</v>
      </c>
      <c r="Q87" s="142"/>
      <c r="R87" s="143">
        <f>R88+R92+R123+R152+R162</f>
        <v>7.4487548099999996</v>
      </c>
      <c r="S87" s="142"/>
      <c r="T87" s="144">
        <f>T88+T92+T123+T152+T162</f>
        <v>4.9189349999999994</v>
      </c>
      <c r="AR87" s="145" t="s">
        <v>78</v>
      </c>
      <c r="AT87" s="146" t="s">
        <v>72</v>
      </c>
      <c r="AU87" s="146" t="s">
        <v>73</v>
      </c>
      <c r="AY87" s="145" t="s">
        <v>114</v>
      </c>
      <c r="BK87" s="147">
        <f>BK88+BK92+BK123+BK152+BK162</f>
        <v>0</v>
      </c>
    </row>
    <row r="88" spans="2:65" s="10" customFormat="1" ht="22.9" customHeight="1">
      <c r="B88" s="135"/>
      <c r="C88" s="136"/>
      <c r="D88" s="137" t="s">
        <v>72</v>
      </c>
      <c r="E88" s="148" t="s">
        <v>115</v>
      </c>
      <c r="F88" s="148" t="s">
        <v>116</v>
      </c>
      <c r="G88" s="136"/>
      <c r="H88" s="136"/>
      <c r="I88" s="136"/>
      <c r="J88" s="149">
        <f>BK88</f>
        <v>0</v>
      </c>
      <c r="K88" s="136"/>
      <c r="L88" s="140"/>
      <c r="M88" s="141"/>
      <c r="N88" s="142"/>
      <c r="O88" s="142"/>
      <c r="P88" s="143">
        <f>SUM(P89:P91)</f>
        <v>1.2992000000000001</v>
      </c>
      <c r="Q88" s="142"/>
      <c r="R88" s="143">
        <f>SUM(R89:R91)</f>
        <v>0.31073280000000003</v>
      </c>
      <c r="S88" s="142"/>
      <c r="T88" s="144">
        <f>SUM(T89:T91)</f>
        <v>0</v>
      </c>
      <c r="AR88" s="145" t="s">
        <v>78</v>
      </c>
      <c r="AT88" s="146" t="s">
        <v>72</v>
      </c>
      <c r="AU88" s="146" t="s">
        <v>78</v>
      </c>
      <c r="AY88" s="145" t="s">
        <v>114</v>
      </c>
      <c r="BK88" s="147">
        <f>SUM(BK89:BK91)</f>
        <v>0</v>
      </c>
    </row>
    <row r="89" spans="2:65" s="1" customFormat="1" ht="22.5" customHeight="1">
      <c r="B89" s="29"/>
      <c r="C89" s="150" t="s">
        <v>78</v>
      </c>
      <c r="D89" s="150" t="s">
        <v>117</v>
      </c>
      <c r="E89" s="151" t="s">
        <v>118</v>
      </c>
      <c r="F89" s="152" t="s">
        <v>119</v>
      </c>
      <c r="G89" s="153" t="s">
        <v>120</v>
      </c>
      <c r="H89" s="154">
        <v>1.1200000000000001</v>
      </c>
      <c r="I89" s="155">
        <v>0</v>
      </c>
      <c r="J89" s="155">
        <f>ROUND(I89*H89,2)</f>
        <v>0</v>
      </c>
      <c r="K89" s="152" t="s">
        <v>121</v>
      </c>
      <c r="L89" s="33"/>
      <c r="M89" s="55" t="s">
        <v>19</v>
      </c>
      <c r="N89" s="156" t="s">
        <v>44</v>
      </c>
      <c r="O89" s="157">
        <v>1.1599999999999999</v>
      </c>
      <c r="P89" s="157">
        <f>O89*H89</f>
        <v>1.2992000000000001</v>
      </c>
      <c r="Q89" s="157">
        <v>0.27744000000000002</v>
      </c>
      <c r="R89" s="157">
        <f>Q89*H89</f>
        <v>0.31073280000000003</v>
      </c>
      <c r="S89" s="157">
        <v>0</v>
      </c>
      <c r="T89" s="158">
        <f>S89*H89</f>
        <v>0</v>
      </c>
      <c r="AR89" s="15" t="s">
        <v>122</v>
      </c>
      <c r="AT89" s="15" t="s">
        <v>117</v>
      </c>
      <c r="AU89" s="15" t="s">
        <v>80</v>
      </c>
      <c r="AY89" s="15" t="s">
        <v>114</v>
      </c>
      <c r="BE89" s="159">
        <f>IF(N89="základní",J89,0)</f>
        <v>0</v>
      </c>
      <c r="BF89" s="159">
        <f>IF(N89="snížená",J89,0)</f>
        <v>0</v>
      </c>
      <c r="BG89" s="159">
        <f>IF(N89="zákl. přenesená",J89,0)</f>
        <v>0</v>
      </c>
      <c r="BH89" s="159">
        <f>IF(N89="sníž. přenesená",J89,0)</f>
        <v>0</v>
      </c>
      <c r="BI89" s="159">
        <f>IF(N89="nulová",J89,0)</f>
        <v>0</v>
      </c>
      <c r="BJ89" s="15" t="s">
        <v>78</v>
      </c>
      <c r="BK89" s="159">
        <f>ROUND(I89*H89,2)</f>
        <v>0</v>
      </c>
      <c r="BL89" s="15" t="s">
        <v>122</v>
      </c>
      <c r="BM89" s="15" t="s">
        <v>123</v>
      </c>
    </row>
    <row r="90" spans="2:65" s="1" customFormat="1" ht="146.25">
      <c r="B90" s="29"/>
      <c r="C90" s="30"/>
      <c r="D90" s="160" t="s">
        <v>124</v>
      </c>
      <c r="E90" s="30"/>
      <c r="F90" s="161" t="s">
        <v>125</v>
      </c>
      <c r="G90" s="30"/>
      <c r="H90" s="30"/>
      <c r="I90" s="30"/>
      <c r="J90" s="30"/>
      <c r="K90" s="30"/>
      <c r="L90" s="33"/>
      <c r="M90" s="162"/>
      <c r="N90" s="56"/>
      <c r="O90" s="56"/>
      <c r="P90" s="56"/>
      <c r="Q90" s="56"/>
      <c r="R90" s="56"/>
      <c r="S90" s="56"/>
      <c r="T90" s="57"/>
      <c r="AT90" s="15" t="s">
        <v>124</v>
      </c>
      <c r="AU90" s="15" t="s">
        <v>80</v>
      </c>
    </row>
    <row r="91" spans="2:65" s="11" customFormat="1">
      <c r="B91" s="163"/>
      <c r="C91" s="164"/>
      <c r="D91" s="160" t="s">
        <v>126</v>
      </c>
      <c r="E91" s="165" t="s">
        <v>19</v>
      </c>
      <c r="F91" s="166" t="s">
        <v>127</v>
      </c>
      <c r="G91" s="164"/>
      <c r="H91" s="167">
        <v>1.1200000000000001</v>
      </c>
      <c r="I91" s="164"/>
      <c r="J91" s="164"/>
      <c r="K91" s="164"/>
      <c r="L91" s="168"/>
      <c r="M91" s="169"/>
      <c r="N91" s="170"/>
      <c r="O91" s="170"/>
      <c r="P91" s="170"/>
      <c r="Q91" s="170"/>
      <c r="R91" s="170"/>
      <c r="S91" s="170"/>
      <c r="T91" s="171"/>
      <c r="AT91" s="172" t="s">
        <v>126</v>
      </c>
      <c r="AU91" s="172" t="s">
        <v>80</v>
      </c>
      <c r="AV91" s="11" t="s">
        <v>80</v>
      </c>
      <c r="AW91" s="11" t="s">
        <v>34</v>
      </c>
      <c r="AX91" s="11" t="s">
        <v>78</v>
      </c>
      <c r="AY91" s="172" t="s">
        <v>114</v>
      </c>
    </row>
    <row r="92" spans="2:65" s="10" customFormat="1" ht="22.9" customHeight="1">
      <c r="B92" s="135"/>
      <c r="C92" s="136"/>
      <c r="D92" s="137" t="s">
        <v>72</v>
      </c>
      <c r="E92" s="148" t="s">
        <v>128</v>
      </c>
      <c r="F92" s="148" t="s">
        <v>129</v>
      </c>
      <c r="G92" s="136"/>
      <c r="H92" s="136"/>
      <c r="I92" s="136"/>
      <c r="J92" s="149">
        <f>BK92</f>
        <v>0</v>
      </c>
      <c r="K92" s="136"/>
      <c r="L92" s="140"/>
      <c r="M92" s="141"/>
      <c r="N92" s="142"/>
      <c r="O92" s="142"/>
      <c r="P92" s="143">
        <f>SUM(P93:P122)</f>
        <v>141.42193499999999</v>
      </c>
      <c r="Q92" s="142"/>
      <c r="R92" s="143">
        <f>SUM(R93:R122)</f>
        <v>7.1144220099999993</v>
      </c>
      <c r="S92" s="142"/>
      <c r="T92" s="144">
        <f>SUM(T93:T122)</f>
        <v>0</v>
      </c>
      <c r="AR92" s="145" t="s">
        <v>78</v>
      </c>
      <c r="AT92" s="146" t="s">
        <v>72</v>
      </c>
      <c r="AU92" s="146" t="s">
        <v>78</v>
      </c>
      <c r="AY92" s="145" t="s">
        <v>114</v>
      </c>
      <c r="BK92" s="147">
        <f>SUM(BK93:BK122)</f>
        <v>0</v>
      </c>
    </row>
    <row r="93" spans="2:65" s="1" customFormat="1" ht="16.5" customHeight="1">
      <c r="B93" s="29"/>
      <c r="C93" s="150" t="s">
        <v>80</v>
      </c>
      <c r="D93" s="150" t="s">
        <v>117</v>
      </c>
      <c r="E93" s="151" t="s">
        <v>130</v>
      </c>
      <c r="F93" s="152" t="s">
        <v>131</v>
      </c>
      <c r="G93" s="153" t="s">
        <v>120</v>
      </c>
      <c r="H93" s="154">
        <v>49.064999999999998</v>
      </c>
      <c r="I93" s="155">
        <v>0</v>
      </c>
      <c r="J93" s="155">
        <f>ROUND(I93*H93,2)</f>
        <v>0</v>
      </c>
      <c r="K93" s="152" t="s">
        <v>132</v>
      </c>
      <c r="L93" s="33"/>
      <c r="M93" s="55" t="s">
        <v>19</v>
      </c>
      <c r="N93" s="156" t="s">
        <v>44</v>
      </c>
      <c r="O93" s="157">
        <v>0.11700000000000001</v>
      </c>
      <c r="P93" s="157">
        <f>O93*H93</f>
        <v>5.7406050000000004</v>
      </c>
      <c r="Q93" s="157">
        <v>7.3499999999999998E-3</v>
      </c>
      <c r="R93" s="157">
        <f>Q93*H93</f>
        <v>0.36062774999999997</v>
      </c>
      <c r="S93" s="157">
        <v>0</v>
      </c>
      <c r="T93" s="158">
        <f>S93*H93</f>
        <v>0</v>
      </c>
      <c r="AR93" s="15" t="s">
        <v>122</v>
      </c>
      <c r="AT93" s="15" t="s">
        <v>117</v>
      </c>
      <c r="AU93" s="15" t="s">
        <v>80</v>
      </c>
      <c r="AY93" s="15" t="s">
        <v>114</v>
      </c>
      <c r="BE93" s="159">
        <f>IF(N93="základní",J93,0)</f>
        <v>0</v>
      </c>
      <c r="BF93" s="159">
        <f>IF(N93="snížená",J93,0)</f>
        <v>0</v>
      </c>
      <c r="BG93" s="159">
        <f>IF(N93="zákl. přenesená",J93,0)</f>
        <v>0</v>
      </c>
      <c r="BH93" s="159">
        <f>IF(N93="sníž. přenesená",J93,0)</f>
        <v>0</v>
      </c>
      <c r="BI93" s="159">
        <f>IF(N93="nulová",J93,0)</f>
        <v>0</v>
      </c>
      <c r="BJ93" s="15" t="s">
        <v>78</v>
      </c>
      <c r="BK93" s="159">
        <f>ROUND(I93*H93,2)</f>
        <v>0</v>
      </c>
      <c r="BL93" s="15" t="s">
        <v>122</v>
      </c>
      <c r="BM93" s="15" t="s">
        <v>133</v>
      </c>
    </row>
    <row r="94" spans="2:65" s="1" customFormat="1" ht="16.5" customHeight="1">
      <c r="B94" s="29"/>
      <c r="C94" s="150" t="s">
        <v>115</v>
      </c>
      <c r="D94" s="150" t="s">
        <v>117</v>
      </c>
      <c r="E94" s="151" t="s">
        <v>134</v>
      </c>
      <c r="F94" s="152" t="s">
        <v>135</v>
      </c>
      <c r="G94" s="153" t="s">
        <v>120</v>
      </c>
      <c r="H94" s="154">
        <v>49.064999999999998</v>
      </c>
      <c r="I94" s="155">
        <v>0</v>
      </c>
      <c r="J94" s="155">
        <f>ROUND(I94*H94,2)</f>
        <v>0</v>
      </c>
      <c r="K94" s="152" t="s">
        <v>132</v>
      </c>
      <c r="L94" s="33"/>
      <c r="M94" s="55" t="s">
        <v>19</v>
      </c>
      <c r="N94" s="156" t="s">
        <v>44</v>
      </c>
      <c r="O94" s="157">
        <v>0.47399999999999998</v>
      </c>
      <c r="P94" s="157">
        <f>O94*H94</f>
        <v>23.256809999999998</v>
      </c>
      <c r="Q94" s="157">
        <v>2.0480000000000002E-2</v>
      </c>
      <c r="R94" s="157">
        <f>Q94*H94</f>
        <v>1.0048512000000001</v>
      </c>
      <c r="S94" s="157">
        <v>0</v>
      </c>
      <c r="T94" s="158">
        <f>S94*H94</f>
        <v>0</v>
      </c>
      <c r="AR94" s="15" t="s">
        <v>122</v>
      </c>
      <c r="AT94" s="15" t="s">
        <v>117</v>
      </c>
      <c r="AU94" s="15" t="s">
        <v>80</v>
      </c>
      <c r="AY94" s="15" t="s">
        <v>114</v>
      </c>
      <c r="BE94" s="159">
        <f>IF(N94="základní",J94,0)</f>
        <v>0</v>
      </c>
      <c r="BF94" s="159">
        <f>IF(N94="snížená",J94,0)</f>
        <v>0</v>
      </c>
      <c r="BG94" s="159">
        <f>IF(N94="zákl. přenesená",J94,0)</f>
        <v>0</v>
      </c>
      <c r="BH94" s="159">
        <f>IF(N94="sníž. přenesená",J94,0)</f>
        <v>0</v>
      </c>
      <c r="BI94" s="159">
        <f>IF(N94="nulová",J94,0)</f>
        <v>0</v>
      </c>
      <c r="BJ94" s="15" t="s">
        <v>78</v>
      </c>
      <c r="BK94" s="159">
        <f>ROUND(I94*H94,2)</f>
        <v>0</v>
      </c>
      <c r="BL94" s="15" t="s">
        <v>122</v>
      </c>
      <c r="BM94" s="15" t="s">
        <v>136</v>
      </c>
    </row>
    <row r="95" spans="2:65" s="1" customFormat="1" ht="97.5">
      <c r="B95" s="29"/>
      <c r="C95" s="30"/>
      <c r="D95" s="160" t="s">
        <v>124</v>
      </c>
      <c r="E95" s="30"/>
      <c r="F95" s="161" t="s">
        <v>137</v>
      </c>
      <c r="G95" s="30"/>
      <c r="H95" s="30"/>
      <c r="I95" s="30"/>
      <c r="J95" s="30"/>
      <c r="K95" s="30"/>
      <c r="L95" s="33"/>
      <c r="M95" s="162"/>
      <c r="N95" s="56"/>
      <c r="O95" s="56"/>
      <c r="P95" s="56"/>
      <c r="Q95" s="56"/>
      <c r="R95" s="56"/>
      <c r="S95" s="56"/>
      <c r="T95" s="57"/>
      <c r="AT95" s="15" t="s">
        <v>124</v>
      </c>
      <c r="AU95" s="15" t="s">
        <v>80</v>
      </c>
    </row>
    <row r="96" spans="2:65" s="1" customFormat="1" ht="22.5" customHeight="1">
      <c r="B96" s="29"/>
      <c r="C96" s="150" t="s">
        <v>122</v>
      </c>
      <c r="D96" s="150" t="s">
        <v>117</v>
      </c>
      <c r="E96" s="151" t="s">
        <v>138</v>
      </c>
      <c r="F96" s="152" t="s">
        <v>139</v>
      </c>
      <c r="G96" s="153" t="s">
        <v>120</v>
      </c>
      <c r="H96" s="154">
        <v>196.26</v>
      </c>
      <c r="I96" s="155">
        <v>0</v>
      </c>
      <c r="J96" s="155">
        <f>ROUND(I96*H96,2)</f>
        <v>0</v>
      </c>
      <c r="K96" s="152" t="s">
        <v>132</v>
      </c>
      <c r="L96" s="33"/>
      <c r="M96" s="55" t="s">
        <v>19</v>
      </c>
      <c r="N96" s="156" t="s">
        <v>44</v>
      </c>
      <c r="O96" s="157">
        <v>0.09</v>
      </c>
      <c r="P96" s="157">
        <f>O96*H96</f>
        <v>17.663399999999999</v>
      </c>
      <c r="Q96" s="157">
        <v>7.9000000000000008E-3</v>
      </c>
      <c r="R96" s="157">
        <f>Q96*H96</f>
        <v>1.550454</v>
      </c>
      <c r="S96" s="157">
        <v>0</v>
      </c>
      <c r="T96" s="158">
        <f>S96*H96</f>
        <v>0</v>
      </c>
      <c r="AR96" s="15" t="s">
        <v>122</v>
      </c>
      <c r="AT96" s="15" t="s">
        <v>117</v>
      </c>
      <c r="AU96" s="15" t="s">
        <v>80</v>
      </c>
      <c r="AY96" s="15" t="s">
        <v>114</v>
      </c>
      <c r="BE96" s="159">
        <f>IF(N96="základní",J96,0)</f>
        <v>0</v>
      </c>
      <c r="BF96" s="159">
        <f>IF(N96="snížená",J96,0)</f>
        <v>0</v>
      </c>
      <c r="BG96" s="159">
        <f>IF(N96="zákl. přenesená",J96,0)</f>
        <v>0</v>
      </c>
      <c r="BH96" s="159">
        <f>IF(N96="sníž. přenesená",J96,0)</f>
        <v>0</v>
      </c>
      <c r="BI96" s="159">
        <f>IF(N96="nulová",J96,0)</f>
        <v>0</v>
      </c>
      <c r="BJ96" s="15" t="s">
        <v>78</v>
      </c>
      <c r="BK96" s="159">
        <f>ROUND(I96*H96,2)</f>
        <v>0</v>
      </c>
      <c r="BL96" s="15" t="s">
        <v>122</v>
      </c>
      <c r="BM96" s="15" t="s">
        <v>140</v>
      </c>
    </row>
    <row r="97" spans="2:65" s="1" customFormat="1" ht="97.5">
      <c r="B97" s="29"/>
      <c r="C97" s="30"/>
      <c r="D97" s="160" t="s">
        <v>124</v>
      </c>
      <c r="E97" s="30"/>
      <c r="F97" s="161" t="s">
        <v>137</v>
      </c>
      <c r="G97" s="30"/>
      <c r="H97" s="30"/>
      <c r="I97" s="30"/>
      <c r="J97" s="30"/>
      <c r="K97" s="30"/>
      <c r="L97" s="33"/>
      <c r="M97" s="162"/>
      <c r="N97" s="56"/>
      <c r="O97" s="56"/>
      <c r="P97" s="56"/>
      <c r="Q97" s="56"/>
      <c r="R97" s="56"/>
      <c r="S97" s="56"/>
      <c r="T97" s="57"/>
      <c r="AT97" s="15" t="s">
        <v>124</v>
      </c>
      <c r="AU97" s="15" t="s">
        <v>80</v>
      </c>
    </row>
    <row r="98" spans="2:65" s="11" customFormat="1">
      <c r="B98" s="163"/>
      <c r="C98" s="164"/>
      <c r="D98" s="160" t="s">
        <v>126</v>
      </c>
      <c r="E98" s="165" t="s">
        <v>19</v>
      </c>
      <c r="F98" s="166" t="s">
        <v>141</v>
      </c>
      <c r="G98" s="164"/>
      <c r="H98" s="167">
        <v>196.26</v>
      </c>
      <c r="I98" s="164"/>
      <c r="J98" s="164"/>
      <c r="K98" s="164"/>
      <c r="L98" s="168"/>
      <c r="M98" s="169"/>
      <c r="N98" s="170"/>
      <c r="O98" s="170"/>
      <c r="P98" s="170"/>
      <c r="Q98" s="170"/>
      <c r="R98" s="170"/>
      <c r="S98" s="170"/>
      <c r="T98" s="171"/>
      <c r="AT98" s="172" t="s">
        <v>126</v>
      </c>
      <c r="AU98" s="172" t="s">
        <v>80</v>
      </c>
      <c r="AV98" s="11" t="s">
        <v>80</v>
      </c>
      <c r="AW98" s="11" t="s">
        <v>34</v>
      </c>
      <c r="AX98" s="11" t="s">
        <v>78</v>
      </c>
      <c r="AY98" s="172" t="s">
        <v>114</v>
      </c>
    </row>
    <row r="99" spans="2:65" s="1" customFormat="1" ht="22.5" customHeight="1">
      <c r="B99" s="29"/>
      <c r="C99" s="150" t="s">
        <v>142</v>
      </c>
      <c r="D99" s="150" t="s">
        <v>117</v>
      </c>
      <c r="E99" s="151" t="s">
        <v>143</v>
      </c>
      <c r="F99" s="152" t="s">
        <v>144</v>
      </c>
      <c r="G99" s="153" t="s">
        <v>120</v>
      </c>
      <c r="H99" s="154">
        <v>49.064999999999998</v>
      </c>
      <c r="I99" s="155">
        <v>0</v>
      </c>
      <c r="J99" s="155">
        <f>ROUND(I99*H99,2)</f>
        <v>0</v>
      </c>
      <c r="K99" s="152" t="s">
        <v>132</v>
      </c>
      <c r="L99" s="33"/>
      <c r="M99" s="55" t="s">
        <v>19</v>
      </c>
      <c r="N99" s="156" t="s">
        <v>44</v>
      </c>
      <c r="O99" s="157">
        <v>0.47</v>
      </c>
      <c r="P99" s="157">
        <f>O99*H99</f>
        <v>23.060549999999999</v>
      </c>
      <c r="Q99" s="157">
        <v>1.8380000000000001E-2</v>
      </c>
      <c r="R99" s="157">
        <f>Q99*H99</f>
        <v>0.90181469999999997</v>
      </c>
      <c r="S99" s="157">
        <v>0</v>
      </c>
      <c r="T99" s="158">
        <f>S99*H99</f>
        <v>0</v>
      </c>
      <c r="AR99" s="15" t="s">
        <v>122</v>
      </c>
      <c r="AT99" s="15" t="s">
        <v>117</v>
      </c>
      <c r="AU99" s="15" t="s">
        <v>80</v>
      </c>
      <c r="AY99" s="15" t="s">
        <v>114</v>
      </c>
      <c r="BE99" s="159">
        <f>IF(N99="základní",J99,0)</f>
        <v>0</v>
      </c>
      <c r="BF99" s="159">
        <f>IF(N99="snížená",J99,0)</f>
        <v>0</v>
      </c>
      <c r="BG99" s="159">
        <f>IF(N99="zákl. přenesená",J99,0)</f>
        <v>0</v>
      </c>
      <c r="BH99" s="159">
        <f>IF(N99="sníž. přenesená",J99,0)</f>
        <v>0</v>
      </c>
      <c r="BI99" s="159">
        <f>IF(N99="nulová",J99,0)</f>
        <v>0</v>
      </c>
      <c r="BJ99" s="15" t="s">
        <v>78</v>
      </c>
      <c r="BK99" s="159">
        <f>ROUND(I99*H99,2)</f>
        <v>0</v>
      </c>
      <c r="BL99" s="15" t="s">
        <v>122</v>
      </c>
      <c r="BM99" s="15" t="s">
        <v>145</v>
      </c>
    </row>
    <row r="100" spans="2:65" s="1" customFormat="1" ht="48.75">
      <c r="B100" s="29"/>
      <c r="C100" s="30"/>
      <c r="D100" s="160" t="s">
        <v>124</v>
      </c>
      <c r="E100" s="30"/>
      <c r="F100" s="161" t="s">
        <v>146</v>
      </c>
      <c r="G100" s="30"/>
      <c r="H100" s="30"/>
      <c r="I100" s="30"/>
      <c r="J100" s="30"/>
      <c r="K100" s="30"/>
      <c r="L100" s="33"/>
      <c r="M100" s="162"/>
      <c r="N100" s="56"/>
      <c r="O100" s="56"/>
      <c r="P100" s="56"/>
      <c r="Q100" s="56"/>
      <c r="R100" s="56"/>
      <c r="S100" s="56"/>
      <c r="T100" s="57"/>
      <c r="AT100" s="15" t="s">
        <v>124</v>
      </c>
      <c r="AU100" s="15" t="s">
        <v>80</v>
      </c>
    </row>
    <row r="101" spans="2:65" s="11" customFormat="1">
      <c r="B101" s="163"/>
      <c r="C101" s="164"/>
      <c r="D101" s="160" t="s">
        <v>126</v>
      </c>
      <c r="E101" s="165" t="s">
        <v>19</v>
      </c>
      <c r="F101" s="166" t="s">
        <v>147</v>
      </c>
      <c r="G101" s="164"/>
      <c r="H101" s="167">
        <v>3</v>
      </c>
      <c r="I101" s="164"/>
      <c r="J101" s="164"/>
      <c r="K101" s="164"/>
      <c r="L101" s="168"/>
      <c r="M101" s="169"/>
      <c r="N101" s="170"/>
      <c r="O101" s="170"/>
      <c r="P101" s="170"/>
      <c r="Q101" s="170"/>
      <c r="R101" s="170"/>
      <c r="S101" s="170"/>
      <c r="T101" s="171"/>
      <c r="AT101" s="172" t="s">
        <v>126</v>
      </c>
      <c r="AU101" s="172" t="s">
        <v>80</v>
      </c>
      <c r="AV101" s="11" t="s">
        <v>80</v>
      </c>
      <c r="AW101" s="11" t="s">
        <v>34</v>
      </c>
      <c r="AX101" s="11" t="s">
        <v>73</v>
      </c>
      <c r="AY101" s="172" t="s">
        <v>114</v>
      </c>
    </row>
    <row r="102" spans="2:65" s="11" customFormat="1">
      <c r="B102" s="163"/>
      <c r="C102" s="164"/>
      <c r="D102" s="160" t="s">
        <v>126</v>
      </c>
      <c r="E102" s="165" t="s">
        <v>19</v>
      </c>
      <c r="F102" s="166" t="s">
        <v>148</v>
      </c>
      <c r="G102" s="164"/>
      <c r="H102" s="167">
        <v>46.064999999999998</v>
      </c>
      <c r="I102" s="164"/>
      <c r="J102" s="164"/>
      <c r="K102" s="164"/>
      <c r="L102" s="168"/>
      <c r="M102" s="169"/>
      <c r="N102" s="170"/>
      <c r="O102" s="170"/>
      <c r="P102" s="170"/>
      <c r="Q102" s="170"/>
      <c r="R102" s="170"/>
      <c r="S102" s="170"/>
      <c r="T102" s="171"/>
      <c r="AT102" s="172" t="s">
        <v>126</v>
      </c>
      <c r="AU102" s="172" t="s">
        <v>80</v>
      </c>
      <c r="AV102" s="11" t="s">
        <v>80</v>
      </c>
      <c r="AW102" s="11" t="s">
        <v>34</v>
      </c>
      <c r="AX102" s="11" t="s">
        <v>73</v>
      </c>
      <c r="AY102" s="172" t="s">
        <v>114</v>
      </c>
    </row>
    <row r="103" spans="2:65" s="12" customFormat="1">
      <c r="B103" s="173"/>
      <c r="C103" s="174"/>
      <c r="D103" s="160" t="s">
        <v>126</v>
      </c>
      <c r="E103" s="175" t="s">
        <v>19</v>
      </c>
      <c r="F103" s="176" t="s">
        <v>149</v>
      </c>
      <c r="G103" s="174"/>
      <c r="H103" s="177">
        <v>49.064999999999998</v>
      </c>
      <c r="I103" s="174"/>
      <c r="J103" s="174"/>
      <c r="K103" s="174"/>
      <c r="L103" s="178"/>
      <c r="M103" s="179"/>
      <c r="N103" s="180"/>
      <c r="O103" s="180"/>
      <c r="P103" s="180"/>
      <c r="Q103" s="180"/>
      <c r="R103" s="180"/>
      <c r="S103" s="180"/>
      <c r="T103" s="181"/>
      <c r="AT103" s="182" t="s">
        <v>126</v>
      </c>
      <c r="AU103" s="182" t="s">
        <v>80</v>
      </c>
      <c r="AV103" s="12" t="s">
        <v>122</v>
      </c>
      <c r="AW103" s="12" t="s">
        <v>34</v>
      </c>
      <c r="AX103" s="12" t="s">
        <v>78</v>
      </c>
      <c r="AY103" s="182" t="s">
        <v>114</v>
      </c>
    </row>
    <row r="104" spans="2:65" s="1" customFormat="1" ht="16.5" customHeight="1">
      <c r="B104" s="29"/>
      <c r="C104" s="150" t="s">
        <v>128</v>
      </c>
      <c r="D104" s="150" t="s">
        <v>117</v>
      </c>
      <c r="E104" s="151" t="s">
        <v>150</v>
      </c>
      <c r="F104" s="152" t="s">
        <v>151</v>
      </c>
      <c r="G104" s="153" t="s">
        <v>120</v>
      </c>
      <c r="H104" s="154">
        <v>150</v>
      </c>
      <c r="I104" s="155">
        <v>0</v>
      </c>
      <c r="J104" s="155">
        <f>ROUND(I104*H104,2)</f>
        <v>0</v>
      </c>
      <c r="K104" s="152" t="s">
        <v>132</v>
      </c>
      <c r="L104" s="33"/>
      <c r="M104" s="55" t="s">
        <v>19</v>
      </c>
      <c r="N104" s="156" t="s">
        <v>44</v>
      </c>
      <c r="O104" s="157">
        <v>0.04</v>
      </c>
      <c r="P104" s="157">
        <f>O104*H104</f>
        <v>6</v>
      </c>
      <c r="Q104" s="157">
        <v>0</v>
      </c>
      <c r="R104" s="157">
        <f>Q104*H104</f>
        <v>0</v>
      </c>
      <c r="S104" s="157">
        <v>0</v>
      </c>
      <c r="T104" s="158">
        <f>S104*H104</f>
        <v>0</v>
      </c>
      <c r="AR104" s="15" t="s">
        <v>122</v>
      </c>
      <c r="AT104" s="15" t="s">
        <v>117</v>
      </c>
      <c r="AU104" s="15" t="s">
        <v>80</v>
      </c>
      <c r="AY104" s="15" t="s">
        <v>114</v>
      </c>
      <c r="BE104" s="159">
        <f>IF(N104="základní",J104,0)</f>
        <v>0</v>
      </c>
      <c r="BF104" s="159">
        <f>IF(N104="snížená",J104,0)</f>
        <v>0</v>
      </c>
      <c r="BG104" s="159">
        <f>IF(N104="zákl. přenesená",J104,0)</f>
        <v>0</v>
      </c>
      <c r="BH104" s="159">
        <f>IF(N104="sníž. přenesená",J104,0)</f>
        <v>0</v>
      </c>
      <c r="BI104" s="159">
        <f>IF(N104="nulová",J104,0)</f>
        <v>0</v>
      </c>
      <c r="BJ104" s="15" t="s">
        <v>78</v>
      </c>
      <c r="BK104" s="159">
        <f>ROUND(I104*H104,2)</f>
        <v>0</v>
      </c>
      <c r="BL104" s="15" t="s">
        <v>122</v>
      </c>
      <c r="BM104" s="15" t="s">
        <v>152</v>
      </c>
    </row>
    <row r="105" spans="2:65" s="1" customFormat="1" ht="39">
      <c r="B105" s="29"/>
      <c r="C105" s="30"/>
      <c r="D105" s="160" t="s">
        <v>124</v>
      </c>
      <c r="E105" s="30"/>
      <c r="F105" s="161" t="s">
        <v>153</v>
      </c>
      <c r="G105" s="30"/>
      <c r="H105" s="30"/>
      <c r="I105" s="30"/>
      <c r="J105" s="30"/>
      <c r="K105" s="30"/>
      <c r="L105" s="33"/>
      <c r="M105" s="162"/>
      <c r="N105" s="56"/>
      <c r="O105" s="56"/>
      <c r="P105" s="56"/>
      <c r="Q105" s="56"/>
      <c r="R105" s="56"/>
      <c r="S105" s="56"/>
      <c r="T105" s="57"/>
      <c r="AT105" s="15" t="s">
        <v>124</v>
      </c>
      <c r="AU105" s="15" t="s">
        <v>80</v>
      </c>
    </row>
    <row r="106" spans="2:65" s="11" customFormat="1">
      <c r="B106" s="163"/>
      <c r="C106" s="164"/>
      <c r="D106" s="160" t="s">
        <v>126</v>
      </c>
      <c r="E106" s="165" t="s">
        <v>19</v>
      </c>
      <c r="F106" s="166" t="s">
        <v>154</v>
      </c>
      <c r="G106" s="164"/>
      <c r="H106" s="167">
        <v>150</v>
      </c>
      <c r="I106" s="164"/>
      <c r="J106" s="164"/>
      <c r="K106" s="164"/>
      <c r="L106" s="168"/>
      <c r="M106" s="169"/>
      <c r="N106" s="170"/>
      <c r="O106" s="170"/>
      <c r="P106" s="170"/>
      <c r="Q106" s="170"/>
      <c r="R106" s="170"/>
      <c r="S106" s="170"/>
      <c r="T106" s="171"/>
      <c r="AT106" s="172" t="s">
        <v>126</v>
      </c>
      <c r="AU106" s="172" t="s">
        <v>80</v>
      </c>
      <c r="AV106" s="11" t="s">
        <v>80</v>
      </c>
      <c r="AW106" s="11" t="s">
        <v>34</v>
      </c>
      <c r="AX106" s="11" t="s">
        <v>78</v>
      </c>
      <c r="AY106" s="172" t="s">
        <v>114</v>
      </c>
    </row>
    <row r="107" spans="2:65" s="1" customFormat="1" ht="16.5" customHeight="1">
      <c r="B107" s="29"/>
      <c r="C107" s="150" t="s">
        <v>155</v>
      </c>
      <c r="D107" s="150" t="s">
        <v>117</v>
      </c>
      <c r="E107" s="151" t="s">
        <v>156</v>
      </c>
      <c r="F107" s="152" t="s">
        <v>157</v>
      </c>
      <c r="G107" s="153" t="s">
        <v>120</v>
      </c>
      <c r="H107" s="154">
        <v>3</v>
      </c>
      <c r="I107" s="155">
        <v>0</v>
      </c>
      <c r="J107" s="155">
        <f>ROUND(I107*H107,2)</f>
        <v>0</v>
      </c>
      <c r="K107" s="152" t="s">
        <v>132</v>
      </c>
      <c r="L107" s="33"/>
      <c r="M107" s="55" t="s">
        <v>19</v>
      </c>
      <c r="N107" s="156" t="s">
        <v>44</v>
      </c>
      <c r="O107" s="157">
        <v>7.5999999999999998E-2</v>
      </c>
      <c r="P107" s="157">
        <f>O107*H107</f>
        <v>0.22799999999999998</v>
      </c>
      <c r="Q107" s="157">
        <v>6.4999999999999997E-3</v>
      </c>
      <c r="R107" s="157">
        <f>Q107*H107</f>
        <v>1.95E-2</v>
      </c>
      <c r="S107" s="157">
        <v>0</v>
      </c>
      <c r="T107" s="158">
        <f>S107*H107</f>
        <v>0</v>
      </c>
      <c r="AR107" s="15" t="s">
        <v>122</v>
      </c>
      <c r="AT107" s="15" t="s">
        <v>117</v>
      </c>
      <c r="AU107" s="15" t="s">
        <v>80</v>
      </c>
      <c r="AY107" s="15" t="s">
        <v>114</v>
      </c>
      <c r="BE107" s="159">
        <f>IF(N107="základní",J107,0)</f>
        <v>0</v>
      </c>
      <c r="BF107" s="159">
        <f>IF(N107="snížená",J107,0)</f>
        <v>0</v>
      </c>
      <c r="BG107" s="159">
        <f>IF(N107="zákl. přenesená",J107,0)</f>
        <v>0</v>
      </c>
      <c r="BH107" s="159">
        <f>IF(N107="sníž. přenesená",J107,0)</f>
        <v>0</v>
      </c>
      <c r="BI107" s="159">
        <f>IF(N107="nulová",J107,0)</f>
        <v>0</v>
      </c>
      <c r="BJ107" s="15" t="s">
        <v>78</v>
      </c>
      <c r="BK107" s="159">
        <f>ROUND(I107*H107,2)</f>
        <v>0</v>
      </c>
      <c r="BL107" s="15" t="s">
        <v>122</v>
      </c>
      <c r="BM107" s="15" t="s">
        <v>158</v>
      </c>
    </row>
    <row r="108" spans="2:65" s="11" customFormat="1">
      <c r="B108" s="163"/>
      <c r="C108" s="164"/>
      <c r="D108" s="160" t="s">
        <v>126</v>
      </c>
      <c r="E108" s="165" t="s">
        <v>19</v>
      </c>
      <c r="F108" s="166" t="s">
        <v>147</v>
      </c>
      <c r="G108" s="164"/>
      <c r="H108" s="167">
        <v>3</v>
      </c>
      <c r="I108" s="164"/>
      <c r="J108" s="164"/>
      <c r="K108" s="164"/>
      <c r="L108" s="168"/>
      <c r="M108" s="169"/>
      <c r="N108" s="170"/>
      <c r="O108" s="170"/>
      <c r="P108" s="170"/>
      <c r="Q108" s="170"/>
      <c r="R108" s="170"/>
      <c r="S108" s="170"/>
      <c r="T108" s="171"/>
      <c r="AT108" s="172" t="s">
        <v>126</v>
      </c>
      <c r="AU108" s="172" t="s">
        <v>80</v>
      </c>
      <c r="AV108" s="11" t="s">
        <v>80</v>
      </c>
      <c r="AW108" s="11" t="s">
        <v>34</v>
      </c>
      <c r="AX108" s="11" t="s">
        <v>78</v>
      </c>
      <c r="AY108" s="172" t="s">
        <v>114</v>
      </c>
    </row>
    <row r="109" spans="2:65" s="1" customFormat="1" ht="22.5" customHeight="1">
      <c r="B109" s="29"/>
      <c r="C109" s="150" t="s">
        <v>159</v>
      </c>
      <c r="D109" s="150" t="s">
        <v>117</v>
      </c>
      <c r="E109" s="151" t="s">
        <v>160</v>
      </c>
      <c r="F109" s="152" t="s">
        <v>161</v>
      </c>
      <c r="G109" s="153" t="s">
        <v>162</v>
      </c>
      <c r="H109" s="154">
        <v>273.8</v>
      </c>
      <c r="I109" s="155">
        <v>0</v>
      </c>
      <c r="J109" s="155">
        <f>ROUND(I109*H109,2)</f>
        <v>0</v>
      </c>
      <c r="K109" s="152" t="s">
        <v>132</v>
      </c>
      <c r="L109" s="33"/>
      <c r="M109" s="55" t="s">
        <v>19</v>
      </c>
      <c r="N109" s="156" t="s">
        <v>44</v>
      </c>
      <c r="O109" s="157">
        <v>9.6000000000000002E-2</v>
      </c>
      <c r="P109" s="157">
        <f>O109*H109</f>
        <v>26.284800000000001</v>
      </c>
      <c r="Q109" s="157">
        <v>0</v>
      </c>
      <c r="R109" s="157">
        <f>Q109*H109</f>
        <v>0</v>
      </c>
      <c r="S109" s="157">
        <v>0</v>
      </c>
      <c r="T109" s="158">
        <f>S109*H109</f>
        <v>0</v>
      </c>
      <c r="AR109" s="15" t="s">
        <v>122</v>
      </c>
      <c r="AT109" s="15" t="s">
        <v>117</v>
      </c>
      <c r="AU109" s="15" t="s">
        <v>80</v>
      </c>
      <c r="AY109" s="15" t="s">
        <v>114</v>
      </c>
      <c r="BE109" s="159">
        <f>IF(N109="základní",J109,0)</f>
        <v>0</v>
      </c>
      <c r="BF109" s="159">
        <f>IF(N109="snížená",J109,0)</f>
        <v>0</v>
      </c>
      <c r="BG109" s="159">
        <f>IF(N109="zákl. přenesená",J109,0)</f>
        <v>0</v>
      </c>
      <c r="BH109" s="159">
        <f>IF(N109="sníž. přenesená",J109,0)</f>
        <v>0</v>
      </c>
      <c r="BI109" s="159">
        <f>IF(N109="nulová",J109,0)</f>
        <v>0</v>
      </c>
      <c r="BJ109" s="15" t="s">
        <v>78</v>
      </c>
      <c r="BK109" s="159">
        <f>ROUND(I109*H109,2)</f>
        <v>0</v>
      </c>
      <c r="BL109" s="15" t="s">
        <v>122</v>
      </c>
      <c r="BM109" s="15" t="s">
        <v>163</v>
      </c>
    </row>
    <row r="110" spans="2:65" s="1" customFormat="1" ht="58.5">
      <c r="B110" s="29"/>
      <c r="C110" s="30"/>
      <c r="D110" s="160" t="s">
        <v>124</v>
      </c>
      <c r="E110" s="30"/>
      <c r="F110" s="161" t="s">
        <v>164</v>
      </c>
      <c r="G110" s="30"/>
      <c r="H110" s="30"/>
      <c r="I110" s="30"/>
      <c r="J110" s="30"/>
      <c r="K110" s="30"/>
      <c r="L110" s="33"/>
      <c r="M110" s="162"/>
      <c r="N110" s="56"/>
      <c r="O110" s="56"/>
      <c r="P110" s="56"/>
      <c r="Q110" s="56"/>
      <c r="R110" s="56"/>
      <c r="S110" s="56"/>
      <c r="T110" s="57"/>
      <c r="AT110" s="15" t="s">
        <v>124</v>
      </c>
      <c r="AU110" s="15" t="s">
        <v>80</v>
      </c>
    </row>
    <row r="111" spans="2:65" s="11" customFormat="1">
      <c r="B111" s="163"/>
      <c r="C111" s="164"/>
      <c r="D111" s="160" t="s">
        <v>126</v>
      </c>
      <c r="E111" s="165" t="s">
        <v>19</v>
      </c>
      <c r="F111" s="166" t="s">
        <v>165</v>
      </c>
      <c r="G111" s="164"/>
      <c r="H111" s="167">
        <v>64.2</v>
      </c>
      <c r="I111" s="164"/>
      <c r="J111" s="164"/>
      <c r="K111" s="164"/>
      <c r="L111" s="168"/>
      <c r="M111" s="169"/>
      <c r="N111" s="170"/>
      <c r="O111" s="170"/>
      <c r="P111" s="170"/>
      <c r="Q111" s="170"/>
      <c r="R111" s="170"/>
      <c r="S111" s="170"/>
      <c r="T111" s="171"/>
      <c r="AT111" s="172" t="s">
        <v>126</v>
      </c>
      <c r="AU111" s="172" t="s">
        <v>80</v>
      </c>
      <c r="AV111" s="11" t="s">
        <v>80</v>
      </c>
      <c r="AW111" s="11" t="s">
        <v>34</v>
      </c>
      <c r="AX111" s="11" t="s">
        <v>73</v>
      </c>
      <c r="AY111" s="172" t="s">
        <v>114</v>
      </c>
    </row>
    <row r="112" spans="2:65" s="11" customFormat="1">
      <c r="B112" s="163"/>
      <c r="C112" s="164"/>
      <c r="D112" s="160" t="s">
        <v>126</v>
      </c>
      <c r="E112" s="165" t="s">
        <v>19</v>
      </c>
      <c r="F112" s="166" t="s">
        <v>166</v>
      </c>
      <c r="G112" s="164"/>
      <c r="H112" s="167">
        <v>233.3</v>
      </c>
      <c r="I112" s="164"/>
      <c r="J112" s="164"/>
      <c r="K112" s="164"/>
      <c r="L112" s="168"/>
      <c r="M112" s="169"/>
      <c r="N112" s="170"/>
      <c r="O112" s="170"/>
      <c r="P112" s="170"/>
      <c r="Q112" s="170"/>
      <c r="R112" s="170"/>
      <c r="S112" s="170"/>
      <c r="T112" s="171"/>
      <c r="AT112" s="172" t="s">
        <v>126</v>
      </c>
      <c r="AU112" s="172" t="s">
        <v>80</v>
      </c>
      <c r="AV112" s="11" t="s">
        <v>80</v>
      </c>
      <c r="AW112" s="11" t="s">
        <v>34</v>
      </c>
      <c r="AX112" s="11" t="s">
        <v>73</v>
      </c>
      <c r="AY112" s="172" t="s">
        <v>114</v>
      </c>
    </row>
    <row r="113" spans="2:65" s="12" customFormat="1">
      <c r="B113" s="173"/>
      <c r="C113" s="174"/>
      <c r="D113" s="160" t="s">
        <v>126</v>
      </c>
      <c r="E113" s="175" t="s">
        <v>19</v>
      </c>
      <c r="F113" s="176" t="s">
        <v>149</v>
      </c>
      <c r="G113" s="174"/>
      <c r="H113" s="177">
        <v>297.5</v>
      </c>
      <c r="I113" s="174"/>
      <c r="J113" s="174"/>
      <c r="K113" s="174"/>
      <c r="L113" s="178"/>
      <c r="M113" s="179"/>
      <c r="N113" s="180"/>
      <c r="O113" s="180"/>
      <c r="P113" s="180"/>
      <c r="Q113" s="180"/>
      <c r="R113" s="180"/>
      <c r="S113" s="180"/>
      <c r="T113" s="181"/>
      <c r="AT113" s="182" t="s">
        <v>126</v>
      </c>
      <c r="AU113" s="182" t="s">
        <v>80</v>
      </c>
      <c r="AV113" s="12" t="s">
        <v>122</v>
      </c>
      <c r="AW113" s="12" t="s">
        <v>34</v>
      </c>
      <c r="AX113" s="12" t="s">
        <v>78</v>
      </c>
      <c r="AY113" s="182" t="s">
        <v>114</v>
      </c>
    </row>
    <row r="114" spans="2:65" s="1" customFormat="1" ht="16.5" customHeight="1">
      <c r="B114" s="29"/>
      <c r="C114" s="183" t="s">
        <v>167</v>
      </c>
      <c r="D114" s="183" t="s">
        <v>168</v>
      </c>
      <c r="E114" s="184" t="s">
        <v>169</v>
      </c>
      <c r="F114" s="185" t="s">
        <v>170</v>
      </c>
      <c r="G114" s="186" t="s">
        <v>162</v>
      </c>
      <c r="H114" s="187">
        <v>287.49</v>
      </c>
      <c r="I114" s="188">
        <v>0</v>
      </c>
      <c r="J114" s="188">
        <f>ROUND(I114*H114,2)</f>
        <v>0</v>
      </c>
      <c r="K114" s="185" t="s">
        <v>132</v>
      </c>
      <c r="L114" s="189"/>
      <c r="M114" s="190" t="s">
        <v>19</v>
      </c>
      <c r="N114" s="191" t="s">
        <v>44</v>
      </c>
      <c r="O114" s="157">
        <v>0</v>
      </c>
      <c r="P114" s="157">
        <f>O114*H114</f>
        <v>0</v>
      </c>
      <c r="Q114" s="157">
        <v>4.0000000000000003E-5</v>
      </c>
      <c r="R114" s="157">
        <f>Q114*H114</f>
        <v>1.14996E-2</v>
      </c>
      <c r="S114" s="157">
        <v>0</v>
      </c>
      <c r="T114" s="158">
        <f>S114*H114</f>
        <v>0</v>
      </c>
      <c r="AR114" s="15" t="s">
        <v>159</v>
      </c>
      <c r="AT114" s="15" t="s">
        <v>168</v>
      </c>
      <c r="AU114" s="15" t="s">
        <v>80</v>
      </c>
      <c r="AY114" s="15" t="s">
        <v>114</v>
      </c>
      <c r="BE114" s="159">
        <f>IF(N114="základní",J114,0)</f>
        <v>0</v>
      </c>
      <c r="BF114" s="159">
        <f>IF(N114="snížená",J114,0)</f>
        <v>0</v>
      </c>
      <c r="BG114" s="159">
        <f>IF(N114="zákl. přenesená",J114,0)</f>
        <v>0</v>
      </c>
      <c r="BH114" s="159">
        <f>IF(N114="sníž. přenesená",J114,0)</f>
        <v>0</v>
      </c>
      <c r="BI114" s="159">
        <f>IF(N114="nulová",J114,0)</f>
        <v>0</v>
      </c>
      <c r="BJ114" s="15" t="s">
        <v>78</v>
      </c>
      <c r="BK114" s="159">
        <f>ROUND(I114*H114,2)</f>
        <v>0</v>
      </c>
      <c r="BL114" s="15" t="s">
        <v>122</v>
      </c>
      <c r="BM114" s="15" t="s">
        <v>171</v>
      </c>
    </row>
    <row r="115" spans="2:65" s="11" customFormat="1">
      <c r="B115" s="163"/>
      <c r="C115" s="164"/>
      <c r="D115" s="160" t="s">
        <v>126</v>
      </c>
      <c r="E115" s="164"/>
      <c r="F115" s="166" t="s">
        <v>172</v>
      </c>
      <c r="G115" s="164"/>
      <c r="H115" s="167">
        <v>312.375</v>
      </c>
      <c r="I115" s="164"/>
      <c r="J115" s="164"/>
      <c r="K115" s="164"/>
      <c r="L115" s="168"/>
      <c r="M115" s="169"/>
      <c r="N115" s="170"/>
      <c r="O115" s="170"/>
      <c r="P115" s="170"/>
      <c r="Q115" s="170"/>
      <c r="R115" s="170"/>
      <c r="S115" s="170"/>
      <c r="T115" s="171"/>
      <c r="AT115" s="172" t="s">
        <v>126</v>
      </c>
      <c r="AU115" s="172" t="s">
        <v>80</v>
      </c>
      <c r="AV115" s="11" t="s">
        <v>80</v>
      </c>
      <c r="AW115" s="11" t="s">
        <v>4</v>
      </c>
      <c r="AX115" s="11" t="s">
        <v>78</v>
      </c>
      <c r="AY115" s="172" t="s">
        <v>114</v>
      </c>
    </row>
    <row r="116" spans="2:65" s="1" customFormat="1" ht="16.5" customHeight="1">
      <c r="B116" s="29"/>
      <c r="C116" s="150" t="s">
        <v>173</v>
      </c>
      <c r="D116" s="150" t="s">
        <v>117</v>
      </c>
      <c r="E116" s="151" t="s">
        <v>174</v>
      </c>
      <c r="F116" s="152" t="s">
        <v>175</v>
      </c>
      <c r="G116" s="153" t="s">
        <v>120</v>
      </c>
      <c r="H116" s="154">
        <v>49.064999999999998</v>
      </c>
      <c r="I116" s="155">
        <v>0</v>
      </c>
      <c r="J116" s="155">
        <f>ROUND(I116*H116,2)</f>
        <v>0</v>
      </c>
      <c r="K116" s="152" t="s">
        <v>132</v>
      </c>
      <c r="L116" s="33"/>
      <c r="M116" s="55" t="s">
        <v>19</v>
      </c>
      <c r="N116" s="156" t="s">
        <v>44</v>
      </c>
      <c r="O116" s="157">
        <v>0.66</v>
      </c>
      <c r="P116" s="157">
        <f>O116*H116</f>
        <v>32.382899999999999</v>
      </c>
      <c r="Q116" s="157">
        <v>4.1599999999999998E-2</v>
      </c>
      <c r="R116" s="157">
        <f>Q116*H116</f>
        <v>2.0411039999999998</v>
      </c>
      <c r="S116" s="157">
        <v>0</v>
      </c>
      <c r="T116" s="158">
        <f>S116*H116</f>
        <v>0</v>
      </c>
      <c r="AR116" s="15" t="s">
        <v>122</v>
      </c>
      <c r="AT116" s="15" t="s">
        <v>117</v>
      </c>
      <c r="AU116" s="15" t="s">
        <v>80</v>
      </c>
      <c r="AY116" s="15" t="s">
        <v>114</v>
      </c>
      <c r="BE116" s="159">
        <f>IF(N116="základní",J116,0)</f>
        <v>0</v>
      </c>
      <c r="BF116" s="159">
        <f>IF(N116="snížená",J116,0)</f>
        <v>0</v>
      </c>
      <c r="BG116" s="159">
        <f>IF(N116="zákl. přenesená",J116,0)</f>
        <v>0</v>
      </c>
      <c r="BH116" s="159">
        <f>IF(N116="sníž. přenesená",J116,0)</f>
        <v>0</v>
      </c>
      <c r="BI116" s="159">
        <f>IF(N116="nulová",J116,0)</f>
        <v>0</v>
      </c>
      <c r="BJ116" s="15" t="s">
        <v>78</v>
      </c>
      <c r="BK116" s="159">
        <f>ROUND(I116*H116,2)</f>
        <v>0</v>
      </c>
      <c r="BL116" s="15" t="s">
        <v>122</v>
      </c>
      <c r="BM116" s="15" t="s">
        <v>176</v>
      </c>
    </row>
    <row r="117" spans="2:65" s="1" customFormat="1" ht="97.5">
      <c r="B117" s="29"/>
      <c r="C117" s="30"/>
      <c r="D117" s="160" t="s">
        <v>124</v>
      </c>
      <c r="E117" s="30"/>
      <c r="F117" s="161" t="s">
        <v>177</v>
      </c>
      <c r="G117" s="30"/>
      <c r="H117" s="30"/>
      <c r="I117" s="30"/>
      <c r="J117" s="30"/>
      <c r="K117" s="30"/>
      <c r="L117" s="33"/>
      <c r="M117" s="162"/>
      <c r="N117" s="56"/>
      <c r="O117" s="56"/>
      <c r="P117" s="56"/>
      <c r="Q117" s="56"/>
      <c r="R117" s="56"/>
      <c r="S117" s="56"/>
      <c r="T117" s="57"/>
      <c r="AT117" s="15" t="s">
        <v>124</v>
      </c>
      <c r="AU117" s="15" t="s">
        <v>80</v>
      </c>
    </row>
    <row r="118" spans="2:65" s="11" customFormat="1">
      <c r="B118" s="163"/>
      <c r="C118" s="164"/>
      <c r="D118" s="160" t="s">
        <v>126</v>
      </c>
      <c r="E118" s="165" t="s">
        <v>19</v>
      </c>
      <c r="F118" s="166" t="s">
        <v>178</v>
      </c>
      <c r="G118" s="164"/>
      <c r="H118" s="167">
        <v>49.064999999999998</v>
      </c>
      <c r="I118" s="164"/>
      <c r="J118" s="164"/>
      <c r="K118" s="164"/>
      <c r="L118" s="168"/>
      <c r="M118" s="169"/>
      <c r="N118" s="170"/>
      <c r="O118" s="170"/>
      <c r="P118" s="170"/>
      <c r="Q118" s="170"/>
      <c r="R118" s="170"/>
      <c r="S118" s="170"/>
      <c r="T118" s="171"/>
      <c r="AT118" s="172" t="s">
        <v>126</v>
      </c>
      <c r="AU118" s="172" t="s">
        <v>80</v>
      </c>
      <c r="AV118" s="11" t="s">
        <v>80</v>
      </c>
      <c r="AW118" s="11" t="s">
        <v>34</v>
      </c>
      <c r="AX118" s="11" t="s">
        <v>78</v>
      </c>
      <c r="AY118" s="172" t="s">
        <v>114</v>
      </c>
    </row>
    <row r="119" spans="2:65" s="1" customFormat="1" ht="16.5" customHeight="1">
      <c r="B119" s="29"/>
      <c r="C119" s="150" t="s">
        <v>179</v>
      </c>
      <c r="D119" s="150" t="s">
        <v>117</v>
      </c>
      <c r="E119" s="151" t="s">
        <v>180</v>
      </c>
      <c r="F119" s="152" t="s">
        <v>181</v>
      </c>
      <c r="G119" s="153" t="s">
        <v>162</v>
      </c>
      <c r="H119" s="154">
        <v>38.65</v>
      </c>
      <c r="I119" s="155">
        <v>0</v>
      </c>
      <c r="J119" s="155">
        <f>ROUND(I119*H119,2)</f>
        <v>0</v>
      </c>
      <c r="K119" s="152" t="s">
        <v>132</v>
      </c>
      <c r="L119" s="33"/>
      <c r="M119" s="55" t="s">
        <v>19</v>
      </c>
      <c r="N119" s="156" t="s">
        <v>44</v>
      </c>
      <c r="O119" s="157">
        <v>0.15</v>
      </c>
      <c r="P119" s="157">
        <f>O119*H119</f>
        <v>5.7974999999999994</v>
      </c>
      <c r="Q119" s="157">
        <v>2.0650000000000002E-2</v>
      </c>
      <c r="R119" s="157">
        <f>Q119*H119</f>
        <v>0.79812250000000007</v>
      </c>
      <c r="S119" s="157">
        <v>0</v>
      </c>
      <c r="T119" s="158">
        <f>S119*H119</f>
        <v>0</v>
      </c>
      <c r="AR119" s="15" t="s">
        <v>122</v>
      </c>
      <c r="AT119" s="15" t="s">
        <v>117</v>
      </c>
      <c r="AU119" s="15" t="s">
        <v>80</v>
      </c>
      <c r="AY119" s="15" t="s">
        <v>114</v>
      </c>
      <c r="BE119" s="159">
        <f>IF(N119="základní",J119,0)</f>
        <v>0</v>
      </c>
      <c r="BF119" s="159">
        <f>IF(N119="snížená",J119,0)</f>
        <v>0</v>
      </c>
      <c r="BG119" s="159">
        <f>IF(N119="zákl. přenesená",J119,0)</f>
        <v>0</v>
      </c>
      <c r="BH119" s="159">
        <f>IF(N119="sníž. přenesená",J119,0)</f>
        <v>0</v>
      </c>
      <c r="BI119" s="159">
        <f>IF(N119="nulová",J119,0)</f>
        <v>0</v>
      </c>
      <c r="BJ119" s="15" t="s">
        <v>78</v>
      </c>
      <c r="BK119" s="159">
        <f>ROUND(I119*H119,2)</f>
        <v>0</v>
      </c>
      <c r="BL119" s="15" t="s">
        <v>122</v>
      </c>
      <c r="BM119" s="15" t="s">
        <v>182</v>
      </c>
    </row>
    <row r="120" spans="2:65" s="11" customFormat="1">
      <c r="B120" s="163"/>
      <c r="C120" s="164"/>
      <c r="D120" s="160" t="s">
        <v>126</v>
      </c>
      <c r="E120" s="165" t="s">
        <v>19</v>
      </c>
      <c r="F120" s="166" t="s">
        <v>183</v>
      </c>
      <c r="G120" s="164"/>
      <c r="H120" s="167">
        <v>38.65</v>
      </c>
      <c r="I120" s="164"/>
      <c r="J120" s="164"/>
      <c r="K120" s="164"/>
      <c r="L120" s="168"/>
      <c r="M120" s="169"/>
      <c r="N120" s="170"/>
      <c r="O120" s="170"/>
      <c r="P120" s="170"/>
      <c r="Q120" s="170"/>
      <c r="R120" s="170"/>
      <c r="S120" s="170"/>
      <c r="T120" s="171"/>
      <c r="AT120" s="172" t="s">
        <v>126</v>
      </c>
      <c r="AU120" s="172" t="s">
        <v>80</v>
      </c>
      <c r="AV120" s="11" t="s">
        <v>80</v>
      </c>
      <c r="AW120" s="11" t="s">
        <v>34</v>
      </c>
      <c r="AX120" s="11" t="s">
        <v>78</v>
      </c>
      <c r="AY120" s="172" t="s">
        <v>114</v>
      </c>
    </row>
    <row r="121" spans="2:65" s="1" customFormat="1" ht="22.5" customHeight="1">
      <c r="B121" s="29"/>
      <c r="C121" s="150" t="s">
        <v>184</v>
      </c>
      <c r="D121" s="150" t="s">
        <v>117</v>
      </c>
      <c r="E121" s="151" t="s">
        <v>185</v>
      </c>
      <c r="F121" s="152" t="s">
        <v>186</v>
      </c>
      <c r="G121" s="153" t="s">
        <v>187</v>
      </c>
      <c r="H121" s="154">
        <v>0.189</v>
      </c>
      <c r="I121" s="155">
        <v>0</v>
      </c>
      <c r="J121" s="155">
        <f>ROUND(I121*H121,2)</f>
        <v>0</v>
      </c>
      <c r="K121" s="152" t="s">
        <v>132</v>
      </c>
      <c r="L121" s="33"/>
      <c r="M121" s="55" t="s">
        <v>19</v>
      </c>
      <c r="N121" s="156" t="s">
        <v>44</v>
      </c>
      <c r="O121" s="157">
        <v>5.33</v>
      </c>
      <c r="P121" s="157">
        <f>O121*H121</f>
        <v>1.0073700000000001</v>
      </c>
      <c r="Q121" s="157">
        <v>2.2563399999999998</v>
      </c>
      <c r="R121" s="157">
        <f>Q121*H121</f>
        <v>0.42644825999999997</v>
      </c>
      <c r="S121" s="157">
        <v>0</v>
      </c>
      <c r="T121" s="158">
        <f>S121*H121</f>
        <v>0</v>
      </c>
      <c r="AR121" s="15" t="s">
        <v>122</v>
      </c>
      <c r="AT121" s="15" t="s">
        <v>117</v>
      </c>
      <c r="AU121" s="15" t="s">
        <v>80</v>
      </c>
      <c r="AY121" s="15" t="s">
        <v>114</v>
      </c>
      <c r="BE121" s="159">
        <f>IF(N121="základní",J121,0)</f>
        <v>0</v>
      </c>
      <c r="BF121" s="159">
        <f>IF(N121="snížená",J121,0)</f>
        <v>0</v>
      </c>
      <c r="BG121" s="159">
        <f>IF(N121="zákl. přenesená",J121,0)</f>
        <v>0</v>
      </c>
      <c r="BH121" s="159">
        <f>IF(N121="sníž. přenesená",J121,0)</f>
        <v>0</v>
      </c>
      <c r="BI121" s="159">
        <f>IF(N121="nulová",J121,0)</f>
        <v>0</v>
      </c>
      <c r="BJ121" s="15" t="s">
        <v>78</v>
      </c>
      <c r="BK121" s="159">
        <f>ROUND(I121*H121,2)</f>
        <v>0</v>
      </c>
      <c r="BL121" s="15" t="s">
        <v>122</v>
      </c>
      <c r="BM121" s="15" t="s">
        <v>188</v>
      </c>
    </row>
    <row r="122" spans="2:65" s="11" customFormat="1">
      <c r="B122" s="163"/>
      <c r="C122" s="164"/>
      <c r="D122" s="160" t="s">
        <v>126</v>
      </c>
      <c r="E122" s="165" t="s">
        <v>19</v>
      </c>
      <c r="F122" s="166" t="s">
        <v>189</v>
      </c>
      <c r="G122" s="164"/>
      <c r="H122" s="167">
        <v>0.189</v>
      </c>
      <c r="I122" s="164"/>
      <c r="J122" s="164"/>
      <c r="K122" s="164"/>
      <c r="L122" s="168"/>
      <c r="M122" s="169"/>
      <c r="N122" s="170"/>
      <c r="O122" s="170"/>
      <c r="P122" s="170"/>
      <c r="Q122" s="170"/>
      <c r="R122" s="170"/>
      <c r="S122" s="170"/>
      <c r="T122" s="171"/>
      <c r="AT122" s="172" t="s">
        <v>126</v>
      </c>
      <c r="AU122" s="172" t="s">
        <v>80</v>
      </c>
      <c r="AV122" s="11" t="s">
        <v>80</v>
      </c>
      <c r="AW122" s="11" t="s">
        <v>34</v>
      </c>
      <c r="AX122" s="11" t="s">
        <v>78</v>
      </c>
      <c r="AY122" s="172" t="s">
        <v>114</v>
      </c>
    </row>
    <row r="123" spans="2:65" s="10" customFormat="1" ht="22.9" customHeight="1">
      <c r="B123" s="135"/>
      <c r="C123" s="136"/>
      <c r="D123" s="137" t="s">
        <v>72</v>
      </c>
      <c r="E123" s="148" t="s">
        <v>167</v>
      </c>
      <c r="F123" s="148" t="s">
        <v>190</v>
      </c>
      <c r="G123" s="136"/>
      <c r="H123" s="136"/>
      <c r="I123" s="136"/>
      <c r="J123" s="149">
        <f>BK123</f>
        <v>0</v>
      </c>
      <c r="K123" s="136"/>
      <c r="L123" s="140"/>
      <c r="M123" s="141"/>
      <c r="N123" s="142"/>
      <c r="O123" s="142"/>
      <c r="P123" s="143">
        <f>SUM(P124:P151)</f>
        <v>110.25733</v>
      </c>
      <c r="Q123" s="142"/>
      <c r="R123" s="143">
        <f>SUM(R124:R151)</f>
        <v>2.3599999999999999E-2</v>
      </c>
      <c r="S123" s="142"/>
      <c r="T123" s="144">
        <f>SUM(T124:T151)</f>
        <v>4.9189349999999994</v>
      </c>
      <c r="AR123" s="145" t="s">
        <v>78</v>
      </c>
      <c r="AT123" s="146" t="s">
        <v>72</v>
      </c>
      <c r="AU123" s="146" t="s">
        <v>78</v>
      </c>
      <c r="AY123" s="145" t="s">
        <v>114</v>
      </c>
      <c r="BK123" s="147">
        <f>SUM(BK124:BK151)</f>
        <v>0</v>
      </c>
    </row>
    <row r="124" spans="2:65" s="1" customFormat="1" ht="16.5" customHeight="1">
      <c r="B124" s="29"/>
      <c r="C124" s="150" t="s">
        <v>191</v>
      </c>
      <c r="D124" s="150" t="s">
        <v>117</v>
      </c>
      <c r="E124" s="151" t="s">
        <v>192</v>
      </c>
      <c r="F124" s="152" t="s">
        <v>193</v>
      </c>
      <c r="G124" s="153" t="s">
        <v>120</v>
      </c>
      <c r="H124" s="154">
        <v>120</v>
      </c>
      <c r="I124" s="155">
        <v>0</v>
      </c>
      <c r="J124" s="155">
        <f>ROUND(I124*H124,2)</f>
        <v>0</v>
      </c>
      <c r="K124" s="152" t="s">
        <v>132</v>
      </c>
      <c r="L124" s="33"/>
      <c r="M124" s="55" t="s">
        <v>19</v>
      </c>
      <c r="N124" s="156" t="s">
        <v>44</v>
      </c>
      <c r="O124" s="157">
        <v>0.105</v>
      </c>
      <c r="P124" s="157">
        <f>O124*H124</f>
        <v>12.6</v>
      </c>
      <c r="Q124" s="157">
        <v>1.2999999999999999E-4</v>
      </c>
      <c r="R124" s="157">
        <f>Q124*H124</f>
        <v>1.5599999999999999E-2</v>
      </c>
      <c r="S124" s="157">
        <v>0</v>
      </c>
      <c r="T124" s="158">
        <f>S124*H124</f>
        <v>0</v>
      </c>
      <c r="AR124" s="15" t="s">
        <v>122</v>
      </c>
      <c r="AT124" s="15" t="s">
        <v>117</v>
      </c>
      <c r="AU124" s="15" t="s">
        <v>80</v>
      </c>
      <c r="AY124" s="15" t="s">
        <v>114</v>
      </c>
      <c r="BE124" s="159">
        <f>IF(N124="základní",J124,0)</f>
        <v>0</v>
      </c>
      <c r="BF124" s="159">
        <f>IF(N124="snížená",J124,0)</f>
        <v>0</v>
      </c>
      <c r="BG124" s="159">
        <f>IF(N124="zákl. přenesená",J124,0)</f>
        <v>0</v>
      </c>
      <c r="BH124" s="159">
        <f>IF(N124="sníž. přenesená",J124,0)</f>
        <v>0</v>
      </c>
      <c r="BI124" s="159">
        <f>IF(N124="nulová",J124,0)</f>
        <v>0</v>
      </c>
      <c r="BJ124" s="15" t="s">
        <v>78</v>
      </c>
      <c r="BK124" s="159">
        <f>ROUND(I124*H124,2)</f>
        <v>0</v>
      </c>
      <c r="BL124" s="15" t="s">
        <v>122</v>
      </c>
      <c r="BM124" s="15" t="s">
        <v>194</v>
      </c>
    </row>
    <row r="125" spans="2:65" s="1" customFormat="1" ht="48.75">
      <c r="B125" s="29"/>
      <c r="C125" s="30"/>
      <c r="D125" s="160" t="s">
        <v>124</v>
      </c>
      <c r="E125" s="30"/>
      <c r="F125" s="161" t="s">
        <v>195</v>
      </c>
      <c r="G125" s="30"/>
      <c r="H125" s="30"/>
      <c r="I125" s="30"/>
      <c r="J125" s="30"/>
      <c r="K125" s="30"/>
      <c r="L125" s="33"/>
      <c r="M125" s="162"/>
      <c r="N125" s="56"/>
      <c r="O125" s="56"/>
      <c r="P125" s="56"/>
      <c r="Q125" s="56"/>
      <c r="R125" s="56"/>
      <c r="S125" s="56"/>
      <c r="T125" s="57"/>
      <c r="AT125" s="15" t="s">
        <v>124</v>
      </c>
      <c r="AU125" s="15" t="s">
        <v>80</v>
      </c>
    </row>
    <row r="126" spans="2:65" s="11" customFormat="1">
      <c r="B126" s="163"/>
      <c r="C126" s="164"/>
      <c r="D126" s="160" t="s">
        <v>126</v>
      </c>
      <c r="E126" s="165" t="s">
        <v>19</v>
      </c>
      <c r="F126" s="166" t="s">
        <v>196</v>
      </c>
      <c r="G126" s="164"/>
      <c r="H126" s="167">
        <v>32</v>
      </c>
      <c r="I126" s="164"/>
      <c r="J126" s="164"/>
      <c r="K126" s="164"/>
      <c r="L126" s="168"/>
      <c r="M126" s="169"/>
      <c r="N126" s="170"/>
      <c r="O126" s="170"/>
      <c r="P126" s="170"/>
      <c r="Q126" s="170"/>
      <c r="R126" s="170"/>
      <c r="S126" s="170"/>
      <c r="T126" s="171"/>
      <c r="AT126" s="172" t="s">
        <v>126</v>
      </c>
      <c r="AU126" s="172" t="s">
        <v>80</v>
      </c>
      <c r="AV126" s="11" t="s">
        <v>80</v>
      </c>
      <c r="AW126" s="11" t="s">
        <v>34</v>
      </c>
      <c r="AX126" s="11" t="s">
        <v>73</v>
      </c>
      <c r="AY126" s="172" t="s">
        <v>114</v>
      </c>
    </row>
    <row r="127" spans="2:65" s="11" customFormat="1">
      <c r="B127" s="163"/>
      <c r="C127" s="164"/>
      <c r="D127" s="160" t="s">
        <v>126</v>
      </c>
      <c r="E127" s="165" t="s">
        <v>19</v>
      </c>
      <c r="F127" s="166" t="s">
        <v>197</v>
      </c>
      <c r="G127" s="164"/>
      <c r="H127" s="167">
        <v>120</v>
      </c>
      <c r="I127" s="164"/>
      <c r="J127" s="164"/>
      <c r="K127" s="164"/>
      <c r="L127" s="168"/>
      <c r="M127" s="169"/>
      <c r="N127" s="170"/>
      <c r="O127" s="170"/>
      <c r="P127" s="170"/>
      <c r="Q127" s="170"/>
      <c r="R127" s="170"/>
      <c r="S127" s="170"/>
      <c r="T127" s="171"/>
      <c r="AT127" s="172" t="s">
        <v>126</v>
      </c>
      <c r="AU127" s="172" t="s">
        <v>80</v>
      </c>
      <c r="AV127" s="11" t="s">
        <v>80</v>
      </c>
      <c r="AW127" s="11" t="s">
        <v>34</v>
      </c>
      <c r="AX127" s="11" t="s">
        <v>73</v>
      </c>
      <c r="AY127" s="172" t="s">
        <v>114</v>
      </c>
    </row>
    <row r="128" spans="2:65" s="12" customFormat="1">
      <c r="B128" s="173"/>
      <c r="C128" s="174"/>
      <c r="D128" s="160" t="s">
        <v>126</v>
      </c>
      <c r="E128" s="175" t="s">
        <v>19</v>
      </c>
      <c r="F128" s="176" t="s">
        <v>149</v>
      </c>
      <c r="G128" s="174"/>
      <c r="H128" s="177">
        <v>152</v>
      </c>
      <c r="I128" s="174"/>
      <c r="J128" s="174"/>
      <c r="K128" s="174"/>
      <c r="L128" s="178"/>
      <c r="M128" s="179"/>
      <c r="N128" s="180"/>
      <c r="O128" s="180"/>
      <c r="P128" s="180"/>
      <c r="Q128" s="180"/>
      <c r="R128" s="180"/>
      <c r="S128" s="180"/>
      <c r="T128" s="181"/>
      <c r="AT128" s="182" t="s">
        <v>126</v>
      </c>
      <c r="AU128" s="182" t="s">
        <v>80</v>
      </c>
      <c r="AV128" s="12" t="s">
        <v>122</v>
      </c>
      <c r="AW128" s="12" t="s">
        <v>34</v>
      </c>
      <c r="AX128" s="12" t="s">
        <v>78</v>
      </c>
      <c r="AY128" s="182" t="s">
        <v>114</v>
      </c>
    </row>
    <row r="129" spans="2:65" s="1" customFormat="1" ht="16.5" customHeight="1">
      <c r="B129" s="29"/>
      <c r="C129" s="150" t="s">
        <v>198</v>
      </c>
      <c r="D129" s="150" t="s">
        <v>117</v>
      </c>
      <c r="E129" s="151" t="s">
        <v>199</v>
      </c>
      <c r="F129" s="152" t="s">
        <v>200</v>
      </c>
      <c r="G129" s="153" t="s">
        <v>120</v>
      </c>
      <c r="H129" s="154">
        <v>200</v>
      </c>
      <c r="I129" s="155">
        <v>0</v>
      </c>
      <c r="J129" s="155">
        <f>ROUND(I129*H129,2)</f>
        <v>0</v>
      </c>
      <c r="K129" s="152" t="s">
        <v>121</v>
      </c>
      <c r="L129" s="33"/>
      <c r="M129" s="55" t="s">
        <v>19</v>
      </c>
      <c r="N129" s="156" t="s">
        <v>44</v>
      </c>
      <c r="O129" s="157">
        <v>0.308</v>
      </c>
      <c r="P129" s="157">
        <f>O129*H129</f>
        <v>61.6</v>
      </c>
      <c r="Q129" s="157">
        <v>4.0000000000000003E-5</v>
      </c>
      <c r="R129" s="157">
        <f>Q129*H129</f>
        <v>8.0000000000000002E-3</v>
      </c>
      <c r="S129" s="157">
        <v>0</v>
      </c>
      <c r="T129" s="158">
        <f>S129*H129</f>
        <v>0</v>
      </c>
      <c r="AR129" s="15" t="s">
        <v>122</v>
      </c>
      <c r="AT129" s="15" t="s">
        <v>117</v>
      </c>
      <c r="AU129" s="15" t="s">
        <v>80</v>
      </c>
      <c r="AY129" s="15" t="s">
        <v>114</v>
      </c>
      <c r="BE129" s="159">
        <f>IF(N129="základní",J129,0)</f>
        <v>0</v>
      </c>
      <c r="BF129" s="159">
        <f>IF(N129="snížená",J129,0)</f>
        <v>0</v>
      </c>
      <c r="BG129" s="159">
        <f>IF(N129="zákl. přenesená",J129,0)</f>
        <v>0</v>
      </c>
      <c r="BH129" s="159">
        <f>IF(N129="sníž. přenesená",J129,0)</f>
        <v>0</v>
      </c>
      <c r="BI129" s="159">
        <f>IF(N129="nulová",J129,0)</f>
        <v>0</v>
      </c>
      <c r="BJ129" s="15" t="s">
        <v>78</v>
      </c>
      <c r="BK129" s="159">
        <f>ROUND(I129*H129,2)</f>
        <v>0</v>
      </c>
      <c r="BL129" s="15" t="s">
        <v>122</v>
      </c>
      <c r="BM129" s="15" t="s">
        <v>201</v>
      </c>
    </row>
    <row r="130" spans="2:65" s="1" customFormat="1" ht="165.75">
      <c r="B130" s="29"/>
      <c r="C130" s="30"/>
      <c r="D130" s="160" t="s">
        <v>124</v>
      </c>
      <c r="E130" s="30"/>
      <c r="F130" s="161" t="s">
        <v>202</v>
      </c>
      <c r="G130" s="30"/>
      <c r="H130" s="30"/>
      <c r="I130" s="30"/>
      <c r="J130" s="30"/>
      <c r="K130" s="30"/>
      <c r="L130" s="33"/>
      <c r="M130" s="162"/>
      <c r="N130" s="56"/>
      <c r="O130" s="56"/>
      <c r="P130" s="56"/>
      <c r="Q130" s="56"/>
      <c r="R130" s="56"/>
      <c r="S130" s="56"/>
      <c r="T130" s="57"/>
      <c r="AT130" s="15" t="s">
        <v>124</v>
      </c>
      <c r="AU130" s="15" t="s">
        <v>80</v>
      </c>
    </row>
    <row r="131" spans="2:65" s="1" customFormat="1" ht="22.5" customHeight="1">
      <c r="B131" s="29"/>
      <c r="C131" s="150" t="s">
        <v>204</v>
      </c>
      <c r="D131" s="150" t="s">
        <v>117</v>
      </c>
      <c r="E131" s="151" t="s">
        <v>205</v>
      </c>
      <c r="F131" s="152" t="s">
        <v>206</v>
      </c>
      <c r="G131" s="153" t="s">
        <v>120</v>
      </c>
      <c r="H131" s="154">
        <v>3.3</v>
      </c>
      <c r="I131" s="155">
        <v>0</v>
      </c>
      <c r="J131" s="155">
        <f>ROUND(I131*H131,2)</f>
        <v>0</v>
      </c>
      <c r="K131" s="152" t="s">
        <v>121</v>
      </c>
      <c r="L131" s="33"/>
      <c r="M131" s="55" t="s">
        <v>19</v>
      </c>
      <c r="N131" s="156" t="s">
        <v>44</v>
      </c>
      <c r="O131" s="157">
        <v>0.61199999999999999</v>
      </c>
      <c r="P131" s="157">
        <f>O131*H131</f>
        <v>2.0196000000000001</v>
      </c>
      <c r="Q131" s="157">
        <v>0</v>
      </c>
      <c r="R131" s="157">
        <f>Q131*H131</f>
        <v>0</v>
      </c>
      <c r="S131" s="157">
        <v>6.2E-2</v>
      </c>
      <c r="T131" s="158">
        <f>S131*H131</f>
        <v>0.20459999999999998</v>
      </c>
      <c r="AR131" s="15" t="s">
        <v>122</v>
      </c>
      <c r="AT131" s="15" t="s">
        <v>117</v>
      </c>
      <c r="AU131" s="15" t="s">
        <v>80</v>
      </c>
      <c r="AY131" s="15" t="s">
        <v>114</v>
      </c>
      <c r="BE131" s="159">
        <f>IF(N131="základní",J131,0)</f>
        <v>0</v>
      </c>
      <c r="BF131" s="159">
        <f>IF(N131="snížená",J131,0)</f>
        <v>0</v>
      </c>
      <c r="BG131" s="159">
        <f>IF(N131="zákl. přenesená",J131,0)</f>
        <v>0</v>
      </c>
      <c r="BH131" s="159">
        <f>IF(N131="sníž. přenesená",J131,0)</f>
        <v>0</v>
      </c>
      <c r="BI131" s="159">
        <f>IF(N131="nulová",J131,0)</f>
        <v>0</v>
      </c>
      <c r="BJ131" s="15" t="s">
        <v>78</v>
      </c>
      <c r="BK131" s="159">
        <f>ROUND(I131*H131,2)</f>
        <v>0</v>
      </c>
      <c r="BL131" s="15" t="s">
        <v>122</v>
      </c>
      <c r="BM131" s="15" t="s">
        <v>207</v>
      </c>
    </row>
    <row r="132" spans="2:65" s="1" customFormat="1" ht="29.25">
      <c r="B132" s="29"/>
      <c r="C132" s="30"/>
      <c r="D132" s="160" t="s">
        <v>124</v>
      </c>
      <c r="E132" s="30"/>
      <c r="F132" s="161" t="s">
        <v>203</v>
      </c>
      <c r="G132" s="30"/>
      <c r="H132" s="30"/>
      <c r="I132" s="30"/>
      <c r="J132" s="30"/>
      <c r="K132" s="30"/>
      <c r="L132" s="33"/>
      <c r="M132" s="162"/>
      <c r="N132" s="56"/>
      <c r="O132" s="56"/>
      <c r="P132" s="56"/>
      <c r="Q132" s="56"/>
      <c r="R132" s="56"/>
      <c r="S132" s="56"/>
      <c r="T132" s="57"/>
      <c r="AT132" s="15" t="s">
        <v>124</v>
      </c>
      <c r="AU132" s="15" t="s">
        <v>80</v>
      </c>
    </row>
    <row r="133" spans="2:65" s="11" customFormat="1">
      <c r="B133" s="163"/>
      <c r="C133" s="164"/>
      <c r="D133" s="160" t="s">
        <v>126</v>
      </c>
      <c r="E133" s="165" t="s">
        <v>19</v>
      </c>
      <c r="F133" s="166" t="s">
        <v>208</v>
      </c>
      <c r="G133" s="164"/>
      <c r="H133" s="167">
        <v>3.3</v>
      </c>
      <c r="I133" s="164"/>
      <c r="J133" s="164"/>
      <c r="K133" s="164"/>
      <c r="L133" s="168"/>
      <c r="M133" s="169"/>
      <c r="N133" s="170"/>
      <c r="O133" s="170"/>
      <c r="P133" s="170"/>
      <c r="Q133" s="170"/>
      <c r="R133" s="170"/>
      <c r="S133" s="170"/>
      <c r="T133" s="171"/>
      <c r="AT133" s="172" t="s">
        <v>126</v>
      </c>
      <c r="AU133" s="172" t="s">
        <v>80</v>
      </c>
      <c r="AV133" s="11" t="s">
        <v>80</v>
      </c>
      <c r="AW133" s="11" t="s">
        <v>34</v>
      </c>
      <c r="AX133" s="11" t="s">
        <v>78</v>
      </c>
      <c r="AY133" s="172" t="s">
        <v>114</v>
      </c>
    </row>
    <row r="134" spans="2:65" s="1" customFormat="1" ht="22.5" customHeight="1">
      <c r="B134" s="29"/>
      <c r="C134" s="150" t="s">
        <v>209</v>
      </c>
      <c r="D134" s="150" t="s">
        <v>117</v>
      </c>
      <c r="E134" s="151" t="s">
        <v>210</v>
      </c>
      <c r="F134" s="152" t="s">
        <v>211</v>
      </c>
      <c r="G134" s="153" t="s">
        <v>120</v>
      </c>
      <c r="H134" s="154">
        <v>42.66</v>
      </c>
      <c r="I134" s="155">
        <v>0</v>
      </c>
      <c r="J134" s="155">
        <f>ROUND(I134*H134,2)</f>
        <v>0</v>
      </c>
      <c r="K134" s="152" t="s">
        <v>121</v>
      </c>
      <c r="L134" s="33"/>
      <c r="M134" s="55" t="s">
        <v>19</v>
      </c>
      <c r="N134" s="156" t="s">
        <v>44</v>
      </c>
      <c r="O134" s="157">
        <v>0.503</v>
      </c>
      <c r="P134" s="157">
        <f>O134*H134</f>
        <v>21.457979999999999</v>
      </c>
      <c r="Q134" s="157">
        <v>0</v>
      </c>
      <c r="R134" s="157">
        <f>Q134*H134</f>
        <v>0</v>
      </c>
      <c r="S134" s="157">
        <v>5.3999999999999999E-2</v>
      </c>
      <c r="T134" s="158">
        <f>S134*H134</f>
        <v>2.3036399999999997</v>
      </c>
      <c r="AR134" s="15" t="s">
        <v>122</v>
      </c>
      <c r="AT134" s="15" t="s">
        <v>117</v>
      </c>
      <c r="AU134" s="15" t="s">
        <v>80</v>
      </c>
      <c r="AY134" s="15" t="s">
        <v>114</v>
      </c>
      <c r="BE134" s="159">
        <f>IF(N134="základní",J134,0)</f>
        <v>0</v>
      </c>
      <c r="BF134" s="159">
        <f>IF(N134="snížená",J134,0)</f>
        <v>0</v>
      </c>
      <c r="BG134" s="159">
        <f>IF(N134="zákl. přenesená",J134,0)</f>
        <v>0</v>
      </c>
      <c r="BH134" s="159">
        <f>IF(N134="sníž. přenesená",J134,0)</f>
        <v>0</v>
      </c>
      <c r="BI134" s="159">
        <f>IF(N134="nulová",J134,0)</f>
        <v>0</v>
      </c>
      <c r="BJ134" s="15" t="s">
        <v>78</v>
      </c>
      <c r="BK134" s="159">
        <f>ROUND(I134*H134,2)</f>
        <v>0</v>
      </c>
      <c r="BL134" s="15" t="s">
        <v>122</v>
      </c>
      <c r="BM134" s="15" t="s">
        <v>212</v>
      </c>
    </row>
    <row r="135" spans="2:65" s="1" customFormat="1" ht="29.25">
      <c r="B135" s="29"/>
      <c r="C135" s="30"/>
      <c r="D135" s="160" t="s">
        <v>124</v>
      </c>
      <c r="E135" s="30"/>
      <c r="F135" s="161" t="s">
        <v>203</v>
      </c>
      <c r="G135" s="30"/>
      <c r="H135" s="30"/>
      <c r="I135" s="30"/>
      <c r="J135" s="30"/>
      <c r="K135" s="30"/>
      <c r="L135" s="33"/>
      <c r="M135" s="162"/>
      <c r="N135" s="56"/>
      <c r="O135" s="56"/>
      <c r="P135" s="56"/>
      <c r="Q135" s="56"/>
      <c r="R135" s="56"/>
      <c r="S135" s="56"/>
      <c r="T135" s="57"/>
      <c r="AT135" s="15" t="s">
        <v>124</v>
      </c>
      <c r="AU135" s="15" t="s">
        <v>80</v>
      </c>
    </row>
    <row r="136" spans="2:65" s="11" customFormat="1">
      <c r="B136" s="163"/>
      <c r="C136" s="164"/>
      <c r="D136" s="160" t="s">
        <v>126</v>
      </c>
      <c r="E136" s="165" t="s">
        <v>19</v>
      </c>
      <c r="F136" s="166" t="s">
        <v>615</v>
      </c>
      <c r="G136" s="164"/>
      <c r="H136" s="167">
        <v>42.66</v>
      </c>
      <c r="I136" s="164"/>
      <c r="J136" s="164"/>
      <c r="K136" s="164"/>
      <c r="L136" s="168"/>
      <c r="M136" s="169"/>
      <c r="N136" s="170"/>
      <c r="O136" s="170"/>
      <c r="P136" s="170"/>
      <c r="Q136" s="170"/>
      <c r="R136" s="170"/>
      <c r="S136" s="170"/>
      <c r="T136" s="171"/>
      <c r="AT136" s="172" t="s">
        <v>126</v>
      </c>
      <c r="AU136" s="172" t="s">
        <v>80</v>
      </c>
      <c r="AV136" s="11" t="s">
        <v>80</v>
      </c>
      <c r="AW136" s="11" t="s">
        <v>34</v>
      </c>
      <c r="AX136" s="11" t="s">
        <v>78</v>
      </c>
      <c r="AY136" s="172" t="s">
        <v>114</v>
      </c>
    </row>
    <row r="137" spans="2:65" s="1" customFormat="1" ht="22.5" customHeight="1">
      <c r="B137" s="29"/>
      <c r="C137" s="150" t="s">
        <v>213</v>
      </c>
      <c r="D137" s="150" t="s">
        <v>117</v>
      </c>
      <c r="E137" s="151" t="s">
        <v>214</v>
      </c>
      <c r="F137" s="152" t="s">
        <v>215</v>
      </c>
      <c r="G137" s="153" t="s">
        <v>120</v>
      </c>
      <c r="H137" s="154">
        <v>3.6</v>
      </c>
      <c r="I137" s="155">
        <v>0</v>
      </c>
      <c r="J137" s="155">
        <f>ROUND(I137*H137,2)</f>
        <v>0</v>
      </c>
      <c r="K137" s="152" t="s">
        <v>121</v>
      </c>
      <c r="L137" s="33"/>
      <c r="M137" s="55" t="s">
        <v>19</v>
      </c>
      <c r="N137" s="156" t="s">
        <v>44</v>
      </c>
      <c r="O137" s="157">
        <v>0.57599999999999996</v>
      </c>
      <c r="P137" s="157">
        <f>O137*H137</f>
        <v>2.0735999999999999</v>
      </c>
      <c r="Q137" s="157">
        <v>0</v>
      </c>
      <c r="R137" s="157">
        <f>Q137*H137</f>
        <v>0</v>
      </c>
      <c r="S137" s="157">
        <v>6.7000000000000004E-2</v>
      </c>
      <c r="T137" s="158">
        <f>S137*H137</f>
        <v>0.24120000000000003</v>
      </c>
      <c r="AR137" s="15" t="s">
        <v>122</v>
      </c>
      <c r="AT137" s="15" t="s">
        <v>117</v>
      </c>
      <c r="AU137" s="15" t="s">
        <v>80</v>
      </c>
      <c r="AY137" s="15" t="s">
        <v>114</v>
      </c>
      <c r="BE137" s="159">
        <f>IF(N137="základní",J137,0)</f>
        <v>0</v>
      </c>
      <c r="BF137" s="159">
        <f>IF(N137="snížená",J137,0)</f>
        <v>0</v>
      </c>
      <c r="BG137" s="159">
        <f>IF(N137="zákl. přenesená",J137,0)</f>
        <v>0</v>
      </c>
      <c r="BH137" s="159">
        <f>IF(N137="sníž. přenesená",J137,0)</f>
        <v>0</v>
      </c>
      <c r="BI137" s="159">
        <f>IF(N137="nulová",J137,0)</f>
        <v>0</v>
      </c>
      <c r="BJ137" s="15" t="s">
        <v>78</v>
      </c>
      <c r="BK137" s="159">
        <f>ROUND(I137*H137,2)</f>
        <v>0</v>
      </c>
      <c r="BL137" s="15" t="s">
        <v>122</v>
      </c>
      <c r="BM137" s="15" t="s">
        <v>216</v>
      </c>
    </row>
    <row r="138" spans="2:65" s="1" customFormat="1" ht="29.25">
      <c r="B138" s="29"/>
      <c r="C138" s="30"/>
      <c r="D138" s="160" t="s">
        <v>124</v>
      </c>
      <c r="E138" s="30"/>
      <c r="F138" s="161" t="s">
        <v>203</v>
      </c>
      <c r="G138" s="30"/>
      <c r="H138" s="30"/>
      <c r="I138" s="30"/>
      <c r="J138" s="30"/>
      <c r="K138" s="30"/>
      <c r="L138" s="33"/>
      <c r="M138" s="162"/>
      <c r="N138" s="56"/>
      <c r="O138" s="56"/>
      <c r="P138" s="56"/>
      <c r="Q138" s="56"/>
      <c r="R138" s="56"/>
      <c r="S138" s="56"/>
      <c r="T138" s="57"/>
      <c r="AT138" s="15" t="s">
        <v>124</v>
      </c>
      <c r="AU138" s="15" t="s">
        <v>80</v>
      </c>
    </row>
    <row r="139" spans="2:65" s="11" customFormat="1">
      <c r="B139" s="163"/>
      <c r="C139" s="164"/>
      <c r="D139" s="160" t="s">
        <v>126</v>
      </c>
      <c r="E139" s="165" t="s">
        <v>19</v>
      </c>
      <c r="F139" s="166" t="s">
        <v>217</v>
      </c>
      <c r="G139" s="164"/>
      <c r="H139" s="167">
        <v>3.6</v>
      </c>
      <c r="I139" s="164"/>
      <c r="J139" s="164"/>
      <c r="K139" s="164"/>
      <c r="L139" s="168"/>
      <c r="M139" s="169"/>
      <c r="N139" s="170"/>
      <c r="O139" s="170"/>
      <c r="P139" s="170"/>
      <c r="Q139" s="170"/>
      <c r="R139" s="170"/>
      <c r="S139" s="170"/>
      <c r="T139" s="171"/>
      <c r="AT139" s="172" t="s">
        <v>126</v>
      </c>
      <c r="AU139" s="172" t="s">
        <v>80</v>
      </c>
      <c r="AV139" s="11" t="s">
        <v>80</v>
      </c>
      <c r="AW139" s="11" t="s">
        <v>34</v>
      </c>
      <c r="AX139" s="11" t="s">
        <v>78</v>
      </c>
      <c r="AY139" s="172" t="s">
        <v>114</v>
      </c>
    </row>
    <row r="140" spans="2:65" s="1" customFormat="1" ht="16.5" customHeight="1">
      <c r="B140" s="29"/>
      <c r="C140" s="150" t="s">
        <v>218</v>
      </c>
      <c r="D140" s="150" t="s">
        <v>117</v>
      </c>
      <c r="E140" s="151" t="s">
        <v>219</v>
      </c>
      <c r="F140" s="152" t="s">
        <v>220</v>
      </c>
      <c r="G140" s="153" t="s">
        <v>120</v>
      </c>
      <c r="H140" s="154">
        <v>0</v>
      </c>
      <c r="I140" s="155">
        <v>0</v>
      </c>
      <c r="J140" s="155">
        <f>ROUND(I140*H140,2)</f>
        <v>0</v>
      </c>
      <c r="K140" s="152" t="s">
        <v>132</v>
      </c>
      <c r="L140" s="33"/>
      <c r="M140" s="55" t="s">
        <v>19</v>
      </c>
      <c r="N140" s="156" t="s">
        <v>44</v>
      </c>
      <c r="O140" s="157">
        <v>0.93899999999999995</v>
      </c>
      <c r="P140" s="157">
        <f>O140*H140</f>
        <v>0</v>
      </c>
      <c r="Q140" s="157">
        <v>0</v>
      </c>
      <c r="R140" s="157">
        <f>Q140*H140</f>
        <v>0</v>
      </c>
      <c r="S140" s="157">
        <v>7.5999999999999998E-2</v>
      </c>
      <c r="T140" s="158">
        <f>S140*H140</f>
        <v>0</v>
      </c>
      <c r="AR140" s="15" t="s">
        <v>122</v>
      </c>
      <c r="AT140" s="15" t="s">
        <v>117</v>
      </c>
      <c r="AU140" s="15" t="s">
        <v>80</v>
      </c>
      <c r="AY140" s="15" t="s">
        <v>114</v>
      </c>
      <c r="BE140" s="159">
        <f>IF(N140="základní",J140,0)</f>
        <v>0</v>
      </c>
      <c r="BF140" s="159">
        <f>IF(N140="snížená",J140,0)</f>
        <v>0</v>
      </c>
      <c r="BG140" s="159">
        <f>IF(N140="zákl. přenesená",J140,0)</f>
        <v>0</v>
      </c>
      <c r="BH140" s="159">
        <f>IF(N140="sníž. přenesená",J140,0)</f>
        <v>0</v>
      </c>
      <c r="BI140" s="159">
        <f>IF(N140="nulová",J140,0)</f>
        <v>0</v>
      </c>
      <c r="BJ140" s="15" t="s">
        <v>78</v>
      </c>
      <c r="BK140" s="159">
        <f>ROUND(I140*H140,2)</f>
        <v>0</v>
      </c>
      <c r="BL140" s="15" t="s">
        <v>122</v>
      </c>
      <c r="BM140" s="15" t="s">
        <v>221</v>
      </c>
    </row>
    <row r="141" spans="2:65" s="1" customFormat="1" ht="39">
      <c r="B141" s="29"/>
      <c r="C141" s="30"/>
      <c r="D141" s="160" t="s">
        <v>124</v>
      </c>
      <c r="E141" s="30"/>
      <c r="F141" s="161" t="s">
        <v>222</v>
      </c>
      <c r="G141" s="30"/>
      <c r="H141" s="30"/>
      <c r="I141" s="30"/>
      <c r="J141" s="30"/>
      <c r="K141" s="30"/>
      <c r="L141" s="33"/>
      <c r="M141" s="162"/>
      <c r="N141" s="56"/>
      <c r="O141" s="56"/>
      <c r="P141" s="56"/>
      <c r="Q141" s="56"/>
      <c r="R141" s="56"/>
      <c r="S141" s="56"/>
      <c r="T141" s="57"/>
      <c r="AT141" s="15" t="s">
        <v>124</v>
      </c>
      <c r="AU141" s="15" t="s">
        <v>80</v>
      </c>
    </row>
    <row r="142" spans="2:65" s="11" customFormat="1">
      <c r="B142" s="163"/>
      <c r="C142" s="164"/>
      <c r="D142" s="160" t="s">
        <v>126</v>
      </c>
      <c r="E142" s="165" t="s">
        <v>19</v>
      </c>
      <c r="F142" s="166" t="s">
        <v>223</v>
      </c>
      <c r="G142" s="164"/>
      <c r="H142" s="167">
        <v>10.08</v>
      </c>
      <c r="I142" s="164"/>
      <c r="J142" s="164"/>
      <c r="K142" s="164"/>
      <c r="L142" s="168"/>
      <c r="M142" s="169"/>
      <c r="N142" s="170"/>
      <c r="O142" s="170"/>
      <c r="P142" s="170"/>
      <c r="Q142" s="170"/>
      <c r="R142" s="170"/>
      <c r="S142" s="170"/>
      <c r="T142" s="171"/>
      <c r="AT142" s="172" t="s">
        <v>126</v>
      </c>
      <c r="AU142" s="172" t="s">
        <v>80</v>
      </c>
      <c r="AV142" s="11" t="s">
        <v>80</v>
      </c>
      <c r="AW142" s="11" t="s">
        <v>34</v>
      </c>
      <c r="AX142" s="11" t="s">
        <v>78</v>
      </c>
      <c r="AY142" s="172" t="s">
        <v>114</v>
      </c>
    </row>
    <row r="143" spans="2:65" s="1" customFormat="1" ht="22.5" customHeight="1">
      <c r="B143" s="29"/>
      <c r="C143" s="150" t="s">
        <v>224</v>
      </c>
      <c r="D143" s="150" t="s">
        <v>117</v>
      </c>
      <c r="E143" s="151" t="s">
        <v>225</v>
      </c>
      <c r="F143" s="152" t="s">
        <v>226</v>
      </c>
      <c r="G143" s="153" t="s">
        <v>120</v>
      </c>
      <c r="H143" s="154">
        <v>46.064999999999998</v>
      </c>
      <c r="I143" s="155">
        <v>0</v>
      </c>
      <c r="J143" s="155">
        <f>ROUND(I143*H143,2)</f>
        <v>0</v>
      </c>
      <c r="K143" s="152" t="s">
        <v>121</v>
      </c>
      <c r="L143" s="33"/>
      <c r="M143" s="55" t="s">
        <v>19</v>
      </c>
      <c r="N143" s="156" t="s">
        <v>44</v>
      </c>
      <c r="O143" s="157">
        <v>0.13</v>
      </c>
      <c r="P143" s="157">
        <f>O143*H143</f>
        <v>5.9884500000000003</v>
      </c>
      <c r="Q143" s="157">
        <v>0</v>
      </c>
      <c r="R143" s="157">
        <f>Q143*H143</f>
        <v>0</v>
      </c>
      <c r="S143" s="157">
        <v>0.02</v>
      </c>
      <c r="T143" s="158">
        <f>S143*H143</f>
        <v>0.92130000000000001</v>
      </c>
      <c r="AR143" s="15" t="s">
        <v>122</v>
      </c>
      <c r="AT143" s="15" t="s">
        <v>117</v>
      </c>
      <c r="AU143" s="15" t="s">
        <v>80</v>
      </c>
      <c r="AY143" s="15" t="s">
        <v>114</v>
      </c>
      <c r="BE143" s="159">
        <f>IF(N143="základní",J143,0)</f>
        <v>0</v>
      </c>
      <c r="BF143" s="159">
        <f>IF(N143="snížená",J143,0)</f>
        <v>0</v>
      </c>
      <c r="BG143" s="159">
        <f>IF(N143="zákl. přenesená",J143,0)</f>
        <v>0</v>
      </c>
      <c r="BH143" s="159">
        <f>IF(N143="sníž. přenesená",J143,0)</f>
        <v>0</v>
      </c>
      <c r="BI143" s="159">
        <f>IF(N143="nulová",J143,0)</f>
        <v>0</v>
      </c>
      <c r="BJ143" s="15" t="s">
        <v>78</v>
      </c>
      <c r="BK143" s="159">
        <f>ROUND(I143*H143,2)</f>
        <v>0</v>
      </c>
      <c r="BL143" s="15" t="s">
        <v>122</v>
      </c>
      <c r="BM143" s="15" t="s">
        <v>227</v>
      </c>
    </row>
    <row r="144" spans="2:65" s="1" customFormat="1" ht="29.25">
      <c r="B144" s="29"/>
      <c r="C144" s="30"/>
      <c r="D144" s="160" t="s">
        <v>124</v>
      </c>
      <c r="E144" s="30"/>
      <c r="F144" s="161" t="s">
        <v>228</v>
      </c>
      <c r="G144" s="30"/>
      <c r="H144" s="30"/>
      <c r="I144" s="30"/>
      <c r="J144" s="30"/>
      <c r="K144" s="30"/>
      <c r="L144" s="33"/>
      <c r="M144" s="162"/>
      <c r="N144" s="56"/>
      <c r="O144" s="56"/>
      <c r="P144" s="56"/>
      <c r="Q144" s="56"/>
      <c r="R144" s="56"/>
      <c r="S144" s="56"/>
      <c r="T144" s="57"/>
      <c r="AT144" s="15" t="s">
        <v>124</v>
      </c>
      <c r="AU144" s="15" t="s">
        <v>80</v>
      </c>
    </row>
    <row r="145" spans="2:65" s="11" customFormat="1">
      <c r="B145" s="163"/>
      <c r="C145" s="164"/>
      <c r="D145" s="160" t="s">
        <v>126</v>
      </c>
      <c r="E145" s="165" t="s">
        <v>19</v>
      </c>
      <c r="F145" s="166" t="s">
        <v>229</v>
      </c>
      <c r="G145" s="164"/>
      <c r="H145" s="167">
        <v>9.6300000000000008</v>
      </c>
      <c r="I145" s="164"/>
      <c r="J145" s="164"/>
      <c r="K145" s="164"/>
      <c r="L145" s="168"/>
      <c r="M145" s="169"/>
      <c r="N145" s="170"/>
      <c r="O145" s="170"/>
      <c r="P145" s="170"/>
      <c r="Q145" s="170"/>
      <c r="R145" s="170"/>
      <c r="S145" s="170"/>
      <c r="T145" s="171"/>
      <c r="AT145" s="172" t="s">
        <v>126</v>
      </c>
      <c r="AU145" s="172" t="s">
        <v>80</v>
      </c>
      <c r="AV145" s="11" t="s">
        <v>80</v>
      </c>
      <c r="AW145" s="11" t="s">
        <v>34</v>
      </c>
      <c r="AX145" s="11" t="s">
        <v>73</v>
      </c>
      <c r="AY145" s="172" t="s">
        <v>114</v>
      </c>
    </row>
    <row r="146" spans="2:65" s="11" customFormat="1">
      <c r="B146" s="163"/>
      <c r="C146" s="164"/>
      <c r="D146" s="160" t="s">
        <v>126</v>
      </c>
      <c r="E146" s="165" t="s">
        <v>19</v>
      </c>
      <c r="F146" s="166" t="s">
        <v>230</v>
      </c>
      <c r="G146" s="164"/>
      <c r="H146" s="167">
        <v>36.435000000000002</v>
      </c>
      <c r="I146" s="164"/>
      <c r="J146" s="164"/>
      <c r="K146" s="164"/>
      <c r="L146" s="168"/>
      <c r="M146" s="169"/>
      <c r="N146" s="170"/>
      <c r="O146" s="170"/>
      <c r="P146" s="170"/>
      <c r="Q146" s="170"/>
      <c r="R146" s="170"/>
      <c r="S146" s="170"/>
      <c r="T146" s="171"/>
      <c r="AT146" s="172" t="s">
        <v>126</v>
      </c>
      <c r="AU146" s="172" t="s">
        <v>80</v>
      </c>
      <c r="AV146" s="11" t="s">
        <v>80</v>
      </c>
      <c r="AW146" s="11" t="s">
        <v>34</v>
      </c>
      <c r="AX146" s="11" t="s">
        <v>73</v>
      </c>
      <c r="AY146" s="172" t="s">
        <v>114</v>
      </c>
    </row>
    <row r="147" spans="2:65" s="12" customFormat="1">
      <c r="B147" s="173"/>
      <c r="C147" s="174"/>
      <c r="D147" s="160" t="s">
        <v>126</v>
      </c>
      <c r="E147" s="175" t="s">
        <v>19</v>
      </c>
      <c r="F147" s="176" t="s">
        <v>149</v>
      </c>
      <c r="G147" s="174"/>
      <c r="H147" s="177">
        <v>46.064999999999998</v>
      </c>
      <c r="I147" s="174"/>
      <c r="J147" s="174"/>
      <c r="K147" s="174"/>
      <c r="L147" s="178"/>
      <c r="M147" s="179"/>
      <c r="N147" s="180"/>
      <c r="O147" s="180"/>
      <c r="P147" s="180"/>
      <c r="Q147" s="180"/>
      <c r="R147" s="180"/>
      <c r="S147" s="180"/>
      <c r="T147" s="181"/>
      <c r="AT147" s="182" t="s">
        <v>126</v>
      </c>
      <c r="AU147" s="182" t="s">
        <v>80</v>
      </c>
      <c r="AV147" s="12" t="s">
        <v>122</v>
      </c>
      <c r="AW147" s="12" t="s">
        <v>34</v>
      </c>
      <c r="AX147" s="12" t="s">
        <v>78</v>
      </c>
      <c r="AY147" s="182" t="s">
        <v>114</v>
      </c>
    </row>
    <row r="148" spans="2:65" s="1" customFormat="1" ht="22.5" customHeight="1">
      <c r="B148" s="29"/>
      <c r="C148" s="150" t="s">
        <v>7</v>
      </c>
      <c r="D148" s="150" t="s">
        <v>117</v>
      </c>
      <c r="E148" s="151" t="s">
        <v>231</v>
      </c>
      <c r="F148" s="152" t="s">
        <v>232</v>
      </c>
      <c r="G148" s="153" t="s">
        <v>120</v>
      </c>
      <c r="H148" s="154">
        <v>46.064999999999998</v>
      </c>
      <c r="I148" s="155">
        <v>0</v>
      </c>
      <c r="J148" s="155">
        <f>ROUND(I148*H148,2)</f>
        <v>0</v>
      </c>
      <c r="K148" s="152" t="s">
        <v>121</v>
      </c>
      <c r="L148" s="33"/>
      <c r="M148" s="55" t="s">
        <v>19</v>
      </c>
      <c r="N148" s="156" t="s">
        <v>44</v>
      </c>
      <c r="O148" s="157">
        <v>0.08</v>
      </c>
      <c r="P148" s="157">
        <f>O148*H148</f>
        <v>3.6852</v>
      </c>
      <c r="Q148" s="157">
        <v>0</v>
      </c>
      <c r="R148" s="157">
        <f>Q148*H148</f>
        <v>0</v>
      </c>
      <c r="S148" s="157">
        <v>2.3E-2</v>
      </c>
      <c r="T148" s="158">
        <f>S148*H148</f>
        <v>1.0594949999999999</v>
      </c>
      <c r="AR148" s="15" t="s">
        <v>122</v>
      </c>
      <c r="AT148" s="15" t="s">
        <v>117</v>
      </c>
      <c r="AU148" s="15" t="s">
        <v>80</v>
      </c>
      <c r="AY148" s="15" t="s">
        <v>114</v>
      </c>
      <c r="BE148" s="159">
        <f>IF(N148="základní",J148,0)</f>
        <v>0</v>
      </c>
      <c r="BF148" s="159">
        <f>IF(N148="snížená",J148,0)</f>
        <v>0</v>
      </c>
      <c r="BG148" s="159">
        <f>IF(N148="zákl. přenesená",J148,0)</f>
        <v>0</v>
      </c>
      <c r="BH148" s="159">
        <f>IF(N148="sníž. přenesená",J148,0)</f>
        <v>0</v>
      </c>
      <c r="BI148" s="159">
        <f>IF(N148="nulová",J148,0)</f>
        <v>0</v>
      </c>
      <c r="BJ148" s="15" t="s">
        <v>78</v>
      </c>
      <c r="BK148" s="159">
        <f>ROUND(I148*H148,2)</f>
        <v>0</v>
      </c>
      <c r="BL148" s="15" t="s">
        <v>122</v>
      </c>
      <c r="BM148" s="15" t="s">
        <v>233</v>
      </c>
    </row>
    <row r="149" spans="2:65" s="1" customFormat="1" ht="22.5" customHeight="1">
      <c r="B149" s="29"/>
      <c r="C149" s="150" t="s">
        <v>234</v>
      </c>
      <c r="D149" s="150" t="s">
        <v>117</v>
      </c>
      <c r="E149" s="151" t="s">
        <v>235</v>
      </c>
      <c r="F149" s="152" t="s">
        <v>236</v>
      </c>
      <c r="G149" s="153" t="s">
        <v>120</v>
      </c>
      <c r="H149" s="154">
        <v>2.7749999999999999</v>
      </c>
      <c r="I149" s="155">
        <v>0</v>
      </c>
      <c r="J149" s="155">
        <f>ROUND(I149*H149,2)</f>
        <v>0</v>
      </c>
      <c r="K149" s="152" t="s">
        <v>132</v>
      </c>
      <c r="L149" s="33"/>
      <c r="M149" s="55" t="s">
        <v>19</v>
      </c>
      <c r="N149" s="156" t="s">
        <v>44</v>
      </c>
      <c r="O149" s="157">
        <v>0.3</v>
      </c>
      <c r="P149" s="157">
        <f>O149*H149</f>
        <v>0.83249999999999991</v>
      </c>
      <c r="Q149" s="157">
        <v>0</v>
      </c>
      <c r="R149" s="157">
        <f>Q149*H149</f>
        <v>0</v>
      </c>
      <c r="S149" s="157">
        <v>6.8000000000000005E-2</v>
      </c>
      <c r="T149" s="158">
        <f>S149*H149</f>
        <v>0.18870000000000001</v>
      </c>
      <c r="AR149" s="15" t="s">
        <v>122</v>
      </c>
      <c r="AT149" s="15" t="s">
        <v>117</v>
      </c>
      <c r="AU149" s="15" t="s">
        <v>80</v>
      </c>
      <c r="AY149" s="15" t="s">
        <v>114</v>
      </c>
      <c r="BE149" s="159">
        <f>IF(N149="základní",J149,0)</f>
        <v>0</v>
      </c>
      <c r="BF149" s="159">
        <f>IF(N149="snížená",J149,0)</f>
        <v>0</v>
      </c>
      <c r="BG149" s="159">
        <f>IF(N149="zákl. přenesená",J149,0)</f>
        <v>0</v>
      </c>
      <c r="BH149" s="159">
        <f>IF(N149="sníž. přenesená",J149,0)</f>
        <v>0</v>
      </c>
      <c r="BI149" s="159">
        <f>IF(N149="nulová",J149,0)</f>
        <v>0</v>
      </c>
      <c r="BJ149" s="15" t="s">
        <v>78</v>
      </c>
      <c r="BK149" s="159">
        <f>ROUND(I149*H149,2)</f>
        <v>0</v>
      </c>
      <c r="BL149" s="15" t="s">
        <v>122</v>
      </c>
      <c r="BM149" s="15" t="s">
        <v>237</v>
      </c>
    </row>
    <row r="150" spans="2:65" s="1" customFormat="1" ht="29.25">
      <c r="B150" s="29"/>
      <c r="C150" s="30"/>
      <c r="D150" s="160" t="s">
        <v>124</v>
      </c>
      <c r="E150" s="30"/>
      <c r="F150" s="161" t="s">
        <v>238</v>
      </c>
      <c r="G150" s="30"/>
      <c r="H150" s="30"/>
      <c r="I150" s="30"/>
      <c r="J150" s="30"/>
      <c r="K150" s="30"/>
      <c r="L150" s="33"/>
      <c r="M150" s="162"/>
      <c r="N150" s="56"/>
      <c r="O150" s="56"/>
      <c r="P150" s="56"/>
      <c r="Q150" s="56"/>
      <c r="R150" s="56"/>
      <c r="S150" s="56"/>
      <c r="T150" s="57"/>
      <c r="AT150" s="15" t="s">
        <v>124</v>
      </c>
      <c r="AU150" s="15" t="s">
        <v>80</v>
      </c>
    </row>
    <row r="151" spans="2:65" s="11" customFormat="1">
      <c r="B151" s="163"/>
      <c r="C151" s="164"/>
      <c r="D151" s="160" t="s">
        <v>126</v>
      </c>
      <c r="E151" s="165" t="s">
        <v>19</v>
      </c>
      <c r="F151" s="166" t="s">
        <v>239</v>
      </c>
      <c r="G151" s="164"/>
      <c r="H151" s="167">
        <v>2.7749999999999999</v>
      </c>
      <c r="I151" s="164"/>
      <c r="J151" s="164"/>
      <c r="K151" s="164"/>
      <c r="L151" s="168"/>
      <c r="M151" s="169"/>
      <c r="N151" s="170"/>
      <c r="O151" s="170"/>
      <c r="P151" s="170"/>
      <c r="Q151" s="170"/>
      <c r="R151" s="170"/>
      <c r="S151" s="170"/>
      <c r="T151" s="171"/>
      <c r="AT151" s="172" t="s">
        <v>126</v>
      </c>
      <c r="AU151" s="172" t="s">
        <v>80</v>
      </c>
      <c r="AV151" s="11" t="s">
        <v>80</v>
      </c>
      <c r="AW151" s="11" t="s">
        <v>34</v>
      </c>
      <c r="AX151" s="11" t="s">
        <v>78</v>
      </c>
      <c r="AY151" s="172" t="s">
        <v>114</v>
      </c>
    </row>
    <row r="152" spans="2:65" s="10" customFormat="1" ht="22.9" customHeight="1">
      <c r="B152" s="135"/>
      <c r="C152" s="136"/>
      <c r="D152" s="137" t="s">
        <v>72</v>
      </c>
      <c r="E152" s="148" t="s">
        <v>240</v>
      </c>
      <c r="F152" s="148" t="s">
        <v>241</v>
      </c>
      <c r="G152" s="136"/>
      <c r="H152" s="136"/>
      <c r="I152" s="136"/>
      <c r="J152" s="149">
        <f>BK152</f>
        <v>0</v>
      </c>
      <c r="K152" s="136"/>
      <c r="L152" s="140"/>
      <c r="M152" s="141"/>
      <c r="N152" s="142"/>
      <c r="O152" s="142"/>
      <c r="P152" s="143">
        <f>SUM(P153:P161)</f>
        <v>16.674605</v>
      </c>
      <c r="Q152" s="142"/>
      <c r="R152" s="143">
        <f>SUM(R153:R161)</f>
        <v>0</v>
      </c>
      <c r="S152" s="142"/>
      <c r="T152" s="144">
        <f>SUM(T153:T161)</f>
        <v>0</v>
      </c>
      <c r="AR152" s="145" t="s">
        <v>78</v>
      </c>
      <c r="AT152" s="146" t="s">
        <v>72</v>
      </c>
      <c r="AU152" s="146" t="s">
        <v>78</v>
      </c>
      <c r="AY152" s="145" t="s">
        <v>114</v>
      </c>
      <c r="BK152" s="147">
        <f>SUM(BK153:BK161)</f>
        <v>0</v>
      </c>
    </row>
    <row r="153" spans="2:65" s="1" customFormat="1" ht="22.5" customHeight="1">
      <c r="B153" s="29"/>
      <c r="C153" s="150" t="s">
        <v>242</v>
      </c>
      <c r="D153" s="150" t="s">
        <v>117</v>
      </c>
      <c r="E153" s="151" t="s">
        <v>243</v>
      </c>
      <c r="F153" s="152" t="s">
        <v>244</v>
      </c>
      <c r="G153" s="153" t="s">
        <v>245</v>
      </c>
      <c r="H153" s="154">
        <v>6.4009999999999998</v>
      </c>
      <c r="I153" s="155">
        <v>0</v>
      </c>
      <c r="J153" s="155">
        <f>ROUND(I153*H153,2)</f>
        <v>0</v>
      </c>
      <c r="K153" s="152" t="s">
        <v>132</v>
      </c>
      <c r="L153" s="33"/>
      <c r="M153" s="55" t="s">
        <v>19</v>
      </c>
      <c r="N153" s="156" t="s">
        <v>44</v>
      </c>
      <c r="O153" s="157">
        <v>2.42</v>
      </c>
      <c r="P153" s="157">
        <f>O153*H153</f>
        <v>15.490419999999999</v>
      </c>
      <c r="Q153" s="157">
        <v>0</v>
      </c>
      <c r="R153" s="157">
        <f>Q153*H153</f>
        <v>0</v>
      </c>
      <c r="S153" s="157">
        <v>0</v>
      </c>
      <c r="T153" s="158">
        <f>S153*H153</f>
        <v>0</v>
      </c>
      <c r="AR153" s="15" t="s">
        <v>122</v>
      </c>
      <c r="AT153" s="15" t="s">
        <v>117</v>
      </c>
      <c r="AU153" s="15" t="s">
        <v>80</v>
      </c>
      <c r="AY153" s="15" t="s">
        <v>114</v>
      </c>
      <c r="BE153" s="159">
        <f>IF(N153="základní",J153,0)</f>
        <v>0</v>
      </c>
      <c r="BF153" s="159">
        <f>IF(N153="snížená",J153,0)</f>
        <v>0</v>
      </c>
      <c r="BG153" s="159">
        <f>IF(N153="zákl. přenesená",J153,0)</f>
        <v>0</v>
      </c>
      <c r="BH153" s="159">
        <f>IF(N153="sníž. přenesená",J153,0)</f>
        <v>0</v>
      </c>
      <c r="BI153" s="159">
        <f>IF(N153="nulová",J153,0)</f>
        <v>0</v>
      </c>
      <c r="BJ153" s="15" t="s">
        <v>78</v>
      </c>
      <c r="BK153" s="159">
        <f>ROUND(I153*H153,2)</f>
        <v>0</v>
      </c>
      <c r="BL153" s="15" t="s">
        <v>122</v>
      </c>
      <c r="BM153" s="15" t="s">
        <v>246</v>
      </c>
    </row>
    <row r="154" spans="2:65" s="1" customFormat="1" ht="107.25">
      <c r="B154" s="29"/>
      <c r="C154" s="30"/>
      <c r="D154" s="160" t="s">
        <v>124</v>
      </c>
      <c r="E154" s="30"/>
      <c r="F154" s="161" t="s">
        <v>247</v>
      </c>
      <c r="G154" s="30"/>
      <c r="H154" s="30"/>
      <c r="I154" s="30"/>
      <c r="J154" s="30"/>
      <c r="K154" s="30"/>
      <c r="L154" s="33"/>
      <c r="M154" s="162"/>
      <c r="N154" s="56"/>
      <c r="O154" s="56"/>
      <c r="P154" s="56"/>
      <c r="Q154" s="56"/>
      <c r="R154" s="56"/>
      <c r="S154" s="56"/>
      <c r="T154" s="57"/>
      <c r="AT154" s="15" t="s">
        <v>124</v>
      </c>
      <c r="AU154" s="15" t="s">
        <v>80</v>
      </c>
    </row>
    <row r="155" spans="2:65" s="1" customFormat="1" ht="16.5" customHeight="1">
      <c r="B155" s="29"/>
      <c r="C155" s="150" t="s">
        <v>248</v>
      </c>
      <c r="D155" s="150" t="s">
        <v>117</v>
      </c>
      <c r="E155" s="151" t="s">
        <v>249</v>
      </c>
      <c r="F155" s="152" t="s">
        <v>250</v>
      </c>
      <c r="G155" s="153" t="s">
        <v>245</v>
      </c>
      <c r="H155" s="154">
        <v>6.4009999999999998</v>
      </c>
      <c r="I155" s="155">
        <v>0</v>
      </c>
      <c r="J155" s="155">
        <f>ROUND(I155*H155,2)</f>
        <v>0</v>
      </c>
      <c r="K155" s="152" t="s">
        <v>132</v>
      </c>
      <c r="L155" s="33"/>
      <c r="M155" s="55" t="s">
        <v>19</v>
      </c>
      <c r="N155" s="156" t="s">
        <v>44</v>
      </c>
      <c r="O155" s="157">
        <v>0.125</v>
      </c>
      <c r="P155" s="157">
        <f>O155*H155</f>
        <v>0.80012499999999998</v>
      </c>
      <c r="Q155" s="157">
        <v>0</v>
      </c>
      <c r="R155" s="157">
        <f>Q155*H155</f>
        <v>0</v>
      </c>
      <c r="S155" s="157">
        <v>0</v>
      </c>
      <c r="T155" s="158">
        <f>S155*H155</f>
        <v>0</v>
      </c>
      <c r="AR155" s="15" t="s">
        <v>122</v>
      </c>
      <c r="AT155" s="15" t="s">
        <v>117</v>
      </c>
      <c r="AU155" s="15" t="s">
        <v>80</v>
      </c>
      <c r="AY155" s="15" t="s">
        <v>114</v>
      </c>
      <c r="BE155" s="159">
        <f>IF(N155="základní",J155,0)</f>
        <v>0</v>
      </c>
      <c r="BF155" s="159">
        <f>IF(N155="snížená",J155,0)</f>
        <v>0</v>
      </c>
      <c r="BG155" s="159">
        <f>IF(N155="zákl. přenesená",J155,0)</f>
        <v>0</v>
      </c>
      <c r="BH155" s="159">
        <f>IF(N155="sníž. přenesená",J155,0)</f>
        <v>0</v>
      </c>
      <c r="BI155" s="159">
        <f>IF(N155="nulová",J155,0)</f>
        <v>0</v>
      </c>
      <c r="BJ155" s="15" t="s">
        <v>78</v>
      </c>
      <c r="BK155" s="159">
        <f>ROUND(I155*H155,2)</f>
        <v>0</v>
      </c>
      <c r="BL155" s="15" t="s">
        <v>122</v>
      </c>
      <c r="BM155" s="15" t="s">
        <v>251</v>
      </c>
    </row>
    <row r="156" spans="2:65" s="1" customFormat="1" ht="58.5">
      <c r="B156" s="29"/>
      <c r="C156" s="30"/>
      <c r="D156" s="160" t="s">
        <v>124</v>
      </c>
      <c r="E156" s="30"/>
      <c r="F156" s="161" t="s">
        <v>252</v>
      </c>
      <c r="G156" s="30"/>
      <c r="H156" s="30"/>
      <c r="I156" s="30"/>
      <c r="J156" s="30"/>
      <c r="K156" s="30"/>
      <c r="L156" s="33"/>
      <c r="M156" s="162"/>
      <c r="N156" s="56"/>
      <c r="O156" s="56"/>
      <c r="P156" s="56"/>
      <c r="Q156" s="56"/>
      <c r="R156" s="56"/>
      <c r="S156" s="56"/>
      <c r="T156" s="57"/>
      <c r="AT156" s="15" t="s">
        <v>124</v>
      </c>
      <c r="AU156" s="15" t="s">
        <v>80</v>
      </c>
    </row>
    <row r="157" spans="2:65" s="1" customFormat="1" ht="22.5" customHeight="1">
      <c r="B157" s="29"/>
      <c r="C157" s="150" t="s">
        <v>253</v>
      </c>
      <c r="D157" s="150" t="s">
        <v>117</v>
      </c>
      <c r="E157" s="151" t="s">
        <v>254</v>
      </c>
      <c r="F157" s="152" t="s">
        <v>255</v>
      </c>
      <c r="G157" s="153" t="s">
        <v>245</v>
      </c>
      <c r="H157" s="154">
        <v>64.010000000000005</v>
      </c>
      <c r="I157" s="155">
        <v>0</v>
      </c>
      <c r="J157" s="155">
        <f>ROUND(I157*H157,2)</f>
        <v>0</v>
      </c>
      <c r="K157" s="152" t="s">
        <v>132</v>
      </c>
      <c r="L157" s="33"/>
      <c r="M157" s="55" t="s">
        <v>19</v>
      </c>
      <c r="N157" s="156" t="s">
        <v>44</v>
      </c>
      <c r="O157" s="157">
        <v>6.0000000000000001E-3</v>
      </c>
      <c r="P157" s="157">
        <f>O157*H157</f>
        <v>0.38406000000000001</v>
      </c>
      <c r="Q157" s="157">
        <v>0</v>
      </c>
      <c r="R157" s="157">
        <f>Q157*H157</f>
        <v>0</v>
      </c>
      <c r="S157" s="157">
        <v>0</v>
      </c>
      <c r="T157" s="158">
        <f>S157*H157</f>
        <v>0</v>
      </c>
      <c r="AR157" s="15" t="s">
        <v>122</v>
      </c>
      <c r="AT157" s="15" t="s">
        <v>117</v>
      </c>
      <c r="AU157" s="15" t="s">
        <v>80</v>
      </c>
      <c r="AY157" s="15" t="s">
        <v>114</v>
      </c>
      <c r="BE157" s="159">
        <f>IF(N157="základní",J157,0)</f>
        <v>0</v>
      </c>
      <c r="BF157" s="159">
        <f>IF(N157="snížená",J157,0)</f>
        <v>0</v>
      </c>
      <c r="BG157" s="159">
        <f>IF(N157="zákl. přenesená",J157,0)</f>
        <v>0</v>
      </c>
      <c r="BH157" s="159">
        <f>IF(N157="sníž. přenesená",J157,0)</f>
        <v>0</v>
      </c>
      <c r="BI157" s="159">
        <f>IF(N157="nulová",J157,0)</f>
        <v>0</v>
      </c>
      <c r="BJ157" s="15" t="s">
        <v>78</v>
      </c>
      <c r="BK157" s="159">
        <f>ROUND(I157*H157,2)</f>
        <v>0</v>
      </c>
      <c r="BL157" s="15" t="s">
        <v>122</v>
      </c>
      <c r="BM157" s="15" t="s">
        <v>256</v>
      </c>
    </row>
    <row r="158" spans="2:65" s="1" customFormat="1" ht="58.5">
      <c r="B158" s="29"/>
      <c r="C158" s="30"/>
      <c r="D158" s="160" t="s">
        <v>124</v>
      </c>
      <c r="E158" s="30"/>
      <c r="F158" s="161" t="s">
        <v>252</v>
      </c>
      <c r="G158" s="30"/>
      <c r="H158" s="30"/>
      <c r="I158" s="30"/>
      <c r="J158" s="30"/>
      <c r="K158" s="30"/>
      <c r="L158" s="33"/>
      <c r="M158" s="162"/>
      <c r="N158" s="56"/>
      <c r="O158" s="56"/>
      <c r="P158" s="56"/>
      <c r="Q158" s="56"/>
      <c r="R158" s="56"/>
      <c r="S158" s="56"/>
      <c r="T158" s="57"/>
      <c r="AT158" s="15" t="s">
        <v>124</v>
      </c>
      <c r="AU158" s="15" t="s">
        <v>80</v>
      </c>
    </row>
    <row r="159" spans="2:65" s="11" customFormat="1">
      <c r="B159" s="163"/>
      <c r="C159" s="164"/>
      <c r="D159" s="160" t="s">
        <v>126</v>
      </c>
      <c r="E159" s="164"/>
      <c r="F159" s="166" t="s">
        <v>257</v>
      </c>
      <c r="G159" s="164"/>
      <c r="H159" s="167">
        <v>64.010000000000005</v>
      </c>
      <c r="I159" s="164"/>
      <c r="J159" s="164"/>
      <c r="K159" s="164"/>
      <c r="L159" s="168"/>
      <c r="M159" s="169"/>
      <c r="N159" s="170"/>
      <c r="O159" s="170"/>
      <c r="P159" s="170"/>
      <c r="Q159" s="170"/>
      <c r="R159" s="170"/>
      <c r="S159" s="170"/>
      <c r="T159" s="171"/>
      <c r="AT159" s="172" t="s">
        <v>126</v>
      </c>
      <c r="AU159" s="172" t="s">
        <v>80</v>
      </c>
      <c r="AV159" s="11" t="s">
        <v>80</v>
      </c>
      <c r="AW159" s="11" t="s">
        <v>4</v>
      </c>
      <c r="AX159" s="11" t="s">
        <v>78</v>
      </c>
      <c r="AY159" s="172" t="s">
        <v>114</v>
      </c>
    </row>
    <row r="160" spans="2:65" s="1" customFormat="1" ht="22.5" customHeight="1">
      <c r="B160" s="29"/>
      <c r="C160" s="150" t="s">
        <v>258</v>
      </c>
      <c r="D160" s="150" t="s">
        <v>117</v>
      </c>
      <c r="E160" s="151" t="s">
        <v>259</v>
      </c>
      <c r="F160" s="152" t="s">
        <v>260</v>
      </c>
      <c r="G160" s="153" t="s">
        <v>245</v>
      </c>
      <c r="H160" s="154">
        <v>6.4009999999999998</v>
      </c>
      <c r="I160" s="155">
        <v>0</v>
      </c>
      <c r="J160" s="155">
        <f>ROUND(I160*H160,2)</f>
        <v>0</v>
      </c>
      <c r="K160" s="152" t="s">
        <v>132</v>
      </c>
      <c r="L160" s="33"/>
      <c r="M160" s="55" t="s">
        <v>19</v>
      </c>
      <c r="N160" s="156" t="s">
        <v>44</v>
      </c>
      <c r="O160" s="157">
        <v>0</v>
      </c>
      <c r="P160" s="157">
        <f>O160*H160</f>
        <v>0</v>
      </c>
      <c r="Q160" s="157">
        <v>0</v>
      </c>
      <c r="R160" s="157">
        <f>Q160*H160</f>
        <v>0</v>
      </c>
      <c r="S160" s="157">
        <v>0</v>
      </c>
      <c r="T160" s="158">
        <f>S160*H160</f>
        <v>0</v>
      </c>
      <c r="AR160" s="15" t="s">
        <v>122</v>
      </c>
      <c r="AT160" s="15" t="s">
        <v>117</v>
      </c>
      <c r="AU160" s="15" t="s">
        <v>80</v>
      </c>
      <c r="AY160" s="15" t="s">
        <v>114</v>
      </c>
      <c r="BE160" s="159">
        <f>IF(N160="základní",J160,0)</f>
        <v>0</v>
      </c>
      <c r="BF160" s="159">
        <f>IF(N160="snížená",J160,0)</f>
        <v>0</v>
      </c>
      <c r="BG160" s="159">
        <f>IF(N160="zákl. přenesená",J160,0)</f>
        <v>0</v>
      </c>
      <c r="BH160" s="159">
        <f>IF(N160="sníž. přenesená",J160,0)</f>
        <v>0</v>
      </c>
      <c r="BI160" s="159">
        <f>IF(N160="nulová",J160,0)</f>
        <v>0</v>
      </c>
      <c r="BJ160" s="15" t="s">
        <v>78</v>
      </c>
      <c r="BK160" s="159">
        <f>ROUND(I160*H160,2)</f>
        <v>0</v>
      </c>
      <c r="BL160" s="15" t="s">
        <v>122</v>
      </c>
      <c r="BM160" s="15" t="s">
        <v>261</v>
      </c>
    </row>
    <row r="161" spans="2:65" s="1" customFormat="1" ht="58.5">
      <c r="B161" s="29"/>
      <c r="C161" s="30"/>
      <c r="D161" s="160" t="s">
        <v>124</v>
      </c>
      <c r="E161" s="30"/>
      <c r="F161" s="161" t="s">
        <v>262</v>
      </c>
      <c r="G161" s="30"/>
      <c r="H161" s="30"/>
      <c r="I161" s="30"/>
      <c r="J161" s="30"/>
      <c r="K161" s="30"/>
      <c r="L161" s="33"/>
      <c r="M161" s="162"/>
      <c r="N161" s="56"/>
      <c r="O161" s="56"/>
      <c r="P161" s="56"/>
      <c r="Q161" s="56"/>
      <c r="R161" s="56"/>
      <c r="S161" s="56"/>
      <c r="T161" s="57"/>
      <c r="AT161" s="15" t="s">
        <v>124</v>
      </c>
      <c r="AU161" s="15" t="s">
        <v>80</v>
      </c>
    </row>
    <row r="162" spans="2:65" s="10" customFormat="1" ht="22.9" customHeight="1">
      <c r="B162" s="135"/>
      <c r="C162" s="136"/>
      <c r="D162" s="137" t="s">
        <v>72</v>
      </c>
      <c r="E162" s="148" t="s">
        <v>263</v>
      </c>
      <c r="F162" s="148" t="s">
        <v>264</v>
      </c>
      <c r="G162" s="136"/>
      <c r="H162" s="136"/>
      <c r="I162" s="136"/>
      <c r="J162" s="149">
        <f>BK162</f>
        <v>0</v>
      </c>
      <c r="K162" s="136"/>
      <c r="L162" s="140"/>
      <c r="M162" s="141"/>
      <c r="N162" s="142"/>
      <c r="O162" s="142"/>
      <c r="P162" s="143">
        <f>SUM(P163:P164)</f>
        <v>6.1942739999999992</v>
      </c>
      <c r="Q162" s="142"/>
      <c r="R162" s="143">
        <f>SUM(R163:R164)</f>
        <v>0</v>
      </c>
      <c r="S162" s="142"/>
      <c r="T162" s="144">
        <f>SUM(T163:T164)</f>
        <v>0</v>
      </c>
      <c r="AR162" s="145" t="s">
        <v>78</v>
      </c>
      <c r="AT162" s="146" t="s">
        <v>72</v>
      </c>
      <c r="AU162" s="146" t="s">
        <v>78</v>
      </c>
      <c r="AY162" s="145" t="s">
        <v>114</v>
      </c>
      <c r="BK162" s="147">
        <f>SUM(BK163:BK164)</f>
        <v>0</v>
      </c>
    </row>
    <row r="163" spans="2:65" s="1" customFormat="1" ht="22.5" customHeight="1">
      <c r="B163" s="29"/>
      <c r="C163" s="150" t="s">
        <v>265</v>
      </c>
      <c r="D163" s="150" t="s">
        <v>117</v>
      </c>
      <c r="E163" s="151" t="s">
        <v>266</v>
      </c>
      <c r="F163" s="152" t="s">
        <v>267</v>
      </c>
      <c r="G163" s="153" t="s">
        <v>245</v>
      </c>
      <c r="H163" s="154">
        <v>7.4539999999999997</v>
      </c>
      <c r="I163" s="155">
        <v>0</v>
      </c>
      <c r="J163" s="155">
        <f>ROUND(I163*H163,2)</f>
        <v>0</v>
      </c>
      <c r="K163" s="152" t="s">
        <v>132</v>
      </c>
      <c r="L163" s="33"/>
      <c r="M163" s="55" t="s">
        <v>19</v>
      </c>
      <c r="N163" s="156" t="s">
        <v>44</v>
      </c>
      <c r="O163" s="157">
        <v>0.83099999999999996</v>
      </c>
      <c r="P163" s="157">
        <f>O163*H163</f>
        <v>6.1942739999999992</v>
      </c>
      <c r="Q163" s="157">
        <v>0</v>
      </c>
      <c r="R163" s="157">
        <f>Q163*H163</f>
        <v>0</v>
      </c>
      <c r="S163" s="157">
        <v>0</v>
      </c>
      <c r="T163" s="158">
        <f>S163*H163</f>
        <v>0</v>
      </c>
      <c r="AR163" s="15" t="s">
        <v>122</v>
      </c>
      <c r="AT163" s="15" t="s">
        <v>117</v>
      </c>
      <c r="AU163" s="15" t="s">
        <v>80</v>
      </c>
      <c r="AY163" s="15" t="s">
        <v>114</v>
      </c>
      <c r="BE163" s="159">
        <f>IF(N163="základní",J163,0)</f>
        <v>0</v>
      </c>
      <c r="BF163" s="159">
        <f>IF(N163="snížená",J163,0)</f>
        <v>0</v>
      </c>
      <c r="BG163" s="159">
        <f>IF(N163="zákl. přenesená",J163,0)</f>
        <v>0</v>
      </c>
      <c r="BH163" s="159">
        <f>IF(N163="sníž. přenesená",J163,0)</f>
        <v>0</v>
      </c>
      <c r="BI163" s="159">
        <f>IF(N163="nulová",J163,0)</f>
        <v>0</v>
      </c>
      <c r="BJ163" s="15" t="s">
        <v>78</v>
      </c>
      <c r="BK163" s="159">
        <f>ROUND(I163*H163,2)</f>
        <v>0</v>
      </c>
      <c r="BL163" s="15" t="s">
        <v>122</v>
      </c>
      <c r="BM163" s="15" t="s">
        <v>268</v>
      </c>
    </row>
    <row r="164" spans="2:65" s="1" customFormat="1" ht="58.5">
      <c r="B164" s="29"/>
      <c r="C164" s="30"/>
      <c r="D164" s="160" t="s">
        <v>124</v>
      </c>
      <c r="E164" s="30"/>
      <c r="F164" s="161" t="s">
        <v>269</v>
      </c>
      <c r="G164" s="30"/>
      <c r="H164" s="30"/>
      <c r="I164" s="30"/>
      <c r="J164" s="30"/>
      <c r="K164" s="30"/>
      <c r="L164" s="33"/>
      <c r="M164" s="162"/>
      <c r="N164" s="56"/>
      <c r="O164" s="56"/>
      <c r="P164" s="56"/>
      <c r="Q164" s="56"/>
      <c r="R164" s="56"/>
      <c r="S164" s="56"/>
      <c r="T164" s="57"/>
      <c r="AT164" s="15" t="s">
        <v>124</v>
      </c>
      <c r="AU164" s="15" t="s">
        <v>80</v>
      </c>
    </row>
    <row r="165" spans="2:65" s="10" customFormat="1" ht="25.9" customHeight="1">
      <c r="B165" s="135"/>
      <c r="C165" s="136"/>
      <c r="D165" s="137" t="s">
        <v>72</v>
      </c>
      <c r="E165" s="138" t="s">
        <v>270</v>
      </c>
      <c r="F165" s="138" t="s">
        <v>271</v>
      </c>
      <c r="G165" s="136"/>
      <c r="H165" s="136"/>
      <c r="I165" s="136"/>
      <c r="J165" s="139">
        <f>BK165</f>
        <v>0</v>
      </c>
      <c r="K165" s="136"/>
      <c r="L165" s="140"/>
      <c r="M165" s="141"/>
      <c r="N165" s="142"/>
      <c r="O165" s="142"/>
      <c r="P165" s="143" t="e">
        <f>P166+P172+P199+#REF!+#REF!+P206+P217</f>
        <v>#REF!</v>
      </c>
      <c r="Q165" s="142"/>
      <c r="R165" s="143" t="e">
        <f>R166+R172+R199+#REF!+#REF!+R206+R217</f>
        <v>#REF!</v>
      </c>
      <c r="S165" s="142"/>
      <c r="T165" s="144" t="e">
        <f>T166+T172+T199+#REF!+#REF!+T206+T217</f>
        <v>#REF!</v>
      </c>
      <c r="AR165" s="145" t="s">
        <v>80</v>
      </c>
      <c r="AT165" s="146" t="s">
        <v>72</v>
      </c>
      <c r="AU165" s="146" t="s">
        <v>73</v>
      </c>
      <c r="AY165" s="145" t="s">
        <v>114</v>
      </c>
      <c r="BK165" s="147">
        <f>BK166+BK172+BK199+BK206+BK217</f>
        <v>0</v>
      </c>
    </row>
    <row r="166" spans="2:65" s="10" customFormat="1" ht="22.9" customHeight="1">
      <c r="B166" s="135"/>
      <c r="C166" s="136"/>
      <c r="D166" s="137" t="s">
        <v>72</v>
      </c>
      <c r="E166" s="148" t="s">
        <v>272</v>
      </c>
      <c r="F166" s="148" t="s">
        <v>273</v>
      </c>
      <c r="G166" s="136"/>
      <c r="H166" s="136"/>
      <c r="I166" s="136"/>
      <c r="J166" s="149">
        <f>BK166</f>
        <v>0</v>
      </c>
      <c r="K166" s="136"/>
      <c r="L166" s="140"/>
      <c r="M166" s="141"/>
      <c r="N166" s="142"/>
      <c r="O166" s="142"/>
      <c r="P166" s="143">
        <f>SUM(P167:P171)</f>
        <v>21.602005999999996</v>
      </c>
      <c r="Q166" s="142"/>
      <c r="R166" s="143">
        <f>SUM(R167:R171)</f>
        <v>0.13836699999999999</v>
      </c>
      <c r="S166" s="142"/>
      <c r="T166" s="144">
        <f>SUM(T167:T171)</f>
        <v>6.4545500000000006E-2</v>
      </c>
      <c r="AR166" s="145" t="s">
        <v>80</v>
      </c>
      <c r="AT166" s="146" t="s">
        <v>72</v>
      </c>
      <c r="AU166" s="146" t="s">
        <v>78</v>
      </c>
      <c r="AY166" s="145" t="s">
        <v>114</v>
      </c>
      <c r="BK166" s="147">
        <f>SUM(BK167:BK171)</f>
        <v>0</v>
      </c>
    </row>
    <row r="167" spans="2:65" s="1" customFormat="1" ht="16.5" customHeight="1">
      <c r="B167" s="29"/>
      <c r="C167" s="150" t="s">
        <v>274</v>
      </c>
      <c r="D167" s="150" t="s">
        <v>117</v>
      </c>
      <c r="E167" s="151" t="s">
        <v>275</v>
      </c>
      <c r="F167" s="152" t="s">
        <v>276</v>
      </c>
      <c r="G167" s="153" t="s">
        <v>162</v>
      </c>
      <c r="H167" s="154">
        <v>38.65</v>
      </c>
      <c r="I167" s="155">
        <v>0</v>
      </c>
      <c r="J167" s="155">
        <f>ROUND(I167*H167,2)</f>
        <v>0</v>
      </c>
      <c r="K167" s="152" t="s">
        <v>132</v>
      </c>
      <c r="L167" s="33"/>
      <c r="M167" s="55" t="s">
        <v>19</v>
      </c>
      <c r="N167" s="156" t="s">
        <v>44</v>
      </c>
      <c r="O167" s="157">
        <v>0.19500000000000001</v>
      </c>
      <c r="P167" s="157">
        <f>O167*H167</f>
        <v>7.5367499999999996</v>
      </c>
      <c r="Q167" s="157">
        <v>0</v>
      </c>
      <c r="R167" s="157">
        <f>Q167*H167</f>
        <v>0</v>
      </c>
      <c r="S167" s="157">
        <v>1.67E-3</v>
      </c>
      <c r="T167" s="158">
        <f>S167*H167</f>
        <v>6.4545500000000006E-2</v>
      </c>
      <c r="AR167" s="15" t="s">
        <v>204</v>
      </c>
      <c r="AT167" s="15" t="s">
        <v>117</v>
      </c>
      <c r="AU167" s="15" t="s">
        <v>80</v>
      </c>
      <c r="AY167" s="15" t="s">
        <v>114</v>
      </c>
      <c r="BE167" s="159">
        <f>IF(N167="základní",J167,0)</f>
        <v>0</v>
      </c>
      <c r="BF167" s="159">
        <f>IF(N167="snížená",J167,0)</f>
        <v>0</v>
      </c>
      <c r="BG167" s="159">
        <f>IF(N167="zákl. přenesená",J167,0)</f>
        <v>0</v>
      </c>
      <c r="BH167" s="159">
        <f>IF(N167="sníž. přenesená",J167,0)</f>
        <v>0</v>
      </c>
      <c r="BI167" s="159">
        <f>IF(N167="nulová",J167,0)</f>
        <v>0</v>
      </c>
      <c r="BJ167" s="15" t="s">
        <v>78</v>
      </c>
      <c r="BK167" s="159">
        <f>ROUND(I167*H167,2)</f>
        <v>0</v>
      </c>
      <c r="BL167" s="15" t="s">
        <v>204</v>
      </c>
      <c r="BM167" s="15" t="s">
        <v>277</v>
      </c>
    </row>
    <row r="168" spans="2:65" s="11" customFormat="1">
      <c r="B168" s="163"/>
      <c r="C168" s="164"/>
      <c r="D168" s="160" t="s">
        <v>126</v>
      </c>
      <c r="E168" s="165" t="s">
        <v>19</v>
      </c>
      <c r="F168" s="166" t="s">
        <v>278</v>
      </c>
      <c r="G168" s="164"/>
      <c r="H168" s="167">
        <v>38.65</v>
      </c>
      <c r="I168" s="164"/>
      <c r="J168" s="164"/>
      <c r="K168" s="164"/>
      <c r="L168" s="168"/>
      <c r="M168" s="169"/>
      <c r="N168" s="170"/>
      <c r="O168" s="170"/>
      <c r="P168" s="170"/>
      <c r="Q168" s="170"/>
      <c r="R168" s="170"/>
      <c r="S168" s="170"/>
      <c r="T168" s="171"/>
      <c r="AT168" s="172" t="s">
        <v>126</v>
      </c>
      <c r="AU168" s="172" t="s">
        <v>80</v>
      </c>
      <c r="AV168" s="11" t="s">
        <v>80</v>
      </c>
      <c r="AW168" s="11" t="s">
        <v>34</v>
      </c>
      <c r="AX168" s="11" t="s">
        <v>78</v>
      </c>
      <c r="AY168" s="172" t="s">
        <v>114</v>
      </c>
    </row>
    <row r="169" spans="2:65" s="1" customFormat="1" ht="16.5" customHeight="1">
      <c r="B169" s="29"/>
      <c r="C169" s="150" t="s">
        <v>279</v>
      </c>
      <c r="D169" s="150" t="s">
        <v>117</v>
      </c>
      <c r="E169" s="151" t="s">
        <v>280</v>
      </c>
      <c r="F169" s="152" t="s">
        <v>281</v>
      </c>
      <c r="G169" s="153" t="s">
        <v>162</v>
      </c>
      <c r="H169" s="154">
        <v>38.65</v>
      </c>
      <c r="I169" s="155">
        <v>0</v>
      </c>
      <c r="J169" s="155">
        <f>ROUND(I169*H169,2)</f>
        <v>0</v>
      </c>
      <c r="K169" s="152" t="s">
        <v>121</v>
      </c>
      <c r="L169" s="33"/>
      <c r="M169" s="55" t="s">
        <v>19</v>
      </c>
      <c r="N169" s="156" t="s">
        <v>44</v>
      </c>
      <c r="O169" s="157">
        <v>0.34699999999999998</v>
      </c>
      <c r="P169" s="157">
        <f>O169*H169</f>
        <v>13.411549999999998</v>
      </c>
      <c r="Q169" s="157">
        <v>3.5799999999999998E-3</v>
      </c>
      <c r="R169" s="157">
        <f>Q169*H169</f>
        <v>0.13836699999999999</v>
      </c>
      <c r="S169" s="157">
        <v>0</v>
      </c>
      <c r="T169" s="158">
        <f>S169*H169</f>
        <v>0</v>
      </c>
      <c r="AR169" s="15" t="s">
        <v>204</v>
      </c>
      <c r="AT169" s="15" t="s">
        <v>117</v>
      </c>
      <c r="AU169" s="15" t="s">
        <v>80</v>
      </c>
      <c r="AY169" s="15" t="s">
        <v>114</v>
      </c>
      <c r="BE169" s="159">
        <f>IF(N169="základní",J169,0)</f>
        <v>0</v>
      </c>
      <c r="BF169" s="159">
        <f>IF(N169="snížená",J169,0)</f>
        <v>0</v>
      </c>
      <c r="BG169" s="159">
        <f>IF(N169="zákl. přenesená",J169,0)</f>
        <v>0</v>
      </c>
      <c r="BH169" s="159">
        <f>IF(N169="sníž. přenesená",J169,0)</f>
        <v>0</v>
      </c>
      <c r="BI169" s="159">
        <f>IF(N169="nulová",J169,0)</f>
        <v>0</v>
      </c>
      <c r="BJ169" s="15" t="s">
        <v>78</v>
      </c>
      <c r="BK169" s="159">
        <f>ROUND(I169*H169,2)</f>
        <v>0</v>
      </c>
      <c r="BL169" s="15" t="s">
        <v>204</v>
      </c>
      <c r="BM169" s="15" t="s">
        <v>282</v>
      </c>
    </row>
    <row r="170" spans="2:65" s="1" customFormat="1" ht="22.5" customHeight="1">
      <c r="B170" s="29"/>
      <c r="C170" s="150" t="s">
        <v>283</v>
      </c>
      <c r="D170" s="150" t="s">
        <v>117</v>
      </c>
      <c r="E170" s="151" t="s">
        <v>284</v>
      </c>
      <c r="F170" s="152" t="s">
        <v>285</v>
      </c>
      <c r="G170" s="153" t="s">
        <v>245</v>
      </c>
      <c r="H170" s="154">
        <v>0.13800000000000001</v>
      </c>
      <c r="I170" s="155">
        <v>0</v>
      </c>
      <c r="J170" s="155">
        <f>ROUND(I170*H170,2)</f>
        <v>0</v>
      </c>
      <c r="K170" s="152" t="s">
        <v>132</v>
      </c>
      <c r="L170" s="33"/>
      <c r="M170" s="55" t="s">
        <v>19</v>
      </c>
      <c r="N170" s="156" t="s">
        <v>44</v>
      </c>
      <c r="O170" s="157">
        <v>4.7370000000000001</v>
      </c>
      <c r="P170" s="157">
        <f>O170*H170</f>
        <v>0.65370600000000012</v>
      </c>
      <c r="Q170" s="157">
        <v>0</v>
      </c>
      <c r="R170" s="157">
        <f>Q170*H170</f>
        <v>0</v>
      </c>
      <c r="S170" s="157">
        <v>0</v>
      </c>
      <c r="T170" s="158">
        <f>S170*H170</f>
        <v>0</v>
      </c>
      <c r="AR170" s="15" t="s">
        <v>204</v>
      </c>
      <c r="AT170" s="15" t="s">
        <v>117</v>
      </c>
      <c r="AU170" s="15" t="s">
        <v>80</v>
      </c>
      <c r="AY170" s="15" t="s">
        <v>114</v>
      </c>
      <c r="BE170" s="159">
        <f>IF(N170="základní",J170,0)</f>
        <v>0</v>
      </c>
      <c r="BF170" s="159">
        <f>IF(N170="snížená",J170,0)</f>
        <v>0</v>
      </c>
      <c r="BG170" s="159">
        <f>IF(N170="zákl. přenesená",J170,0)</f>
        <v>0</v>
      </c>
      <c r="BH170" s="159">
        <f>IF(N170="sníž. přenesená",J170,0)</f>
        <v>0</v>
      </c>
      <c r="BI170" s="159">
        <f>IF(N170="nulová",J170,0)</f>
        <v>0</v>
      </c>
      <c r="BJ170" s="15" t="s">
        <v>78</v>
      </c>
      <c r="BK170" s="159">
        <f>ROUND(I170*H170,2)</f>
        <v>0</v>
      </c>
      <c r="BL170" s="15" t="s">
        <v>204</v>
      </c>
      <c r="BM170" s="15" t="s">
        <v>286</v>
      </c>
    </row>
    <row r="171" spans="2:65" s="1" customFormat="1" ht="78">
      <c r="B171" s="29"/>
      <c r="C171" s="30"/>
      <c r="D171" s="160" t="s">
        <v>124</v>
      </c>
      <c r="E171" s="30"/>
      <c r="F171" s="161" t="s">
        <v>287</v>
      </c>
      <c r="G171" s="30"/>
      <c r="H171" s="30"/>
      <c r="I171" s="30"/>
      <c r="J171" s="30"/>
      <c r="K171" s="30"/>
      <c r="L171" s="33"/>
      <c r="M171" s="162"/>
      <c r="N171" s="56"/>
      <c r="O171" s="56"/>
      <c r="P171" s="56"/>
      <c r="Q171" s="56"/>
      <c r="R171" s="56"/>
      <c r="S171" s="56"/>
      <c r="T171" s="57"/>
      <c r="AT171" s="15" t="s">
        <v>124</v>
      </c>
      <c r="AU171" s="15" t="s">
        <v>80</v>
      </c>
    </row>
    <row r="172" spans="2:65" s="10" customFormat="1" ht="22.9" customHeight="1">
      <c r="B172" s="135"/>
      <c r="C172" s="136"/>
      <c r="D172" s="137" t="s">
        <v>72</v>
      </c>
      <c r="E172" s="148" t="s">
        <v>288</v>
      </c>
      <c r="F172" s="148" t="s">
        <v>289</v>
      </c>
      <c r="G172" s="136"/>
      <c r="H172" s="136"/>
      <c r="I172" s="136"/>
      <c r="J172" s="149">
        <f>BK172</f>
        <v>0</v>
      </c>
      <c r="K172" s="136"/>
      <c r="L172" s="140"/>
      <c r="M172" s="141"/>
      <c r="N172" s="142"/>
      <c r="O172" s="142"/>
      <c r="P172" s="143">
        <f>SUM(P173:P198)</f>
        <v>90.295294999999996</v>
      </c>
      <c r="Q172" s="142"/>
      <c r="R172" s="143">
        <f>SUM(R173:R198)</f>
        <v>0.46264859999999997</v>
      </c>
      <c r="S172" s="142"/>
      <c r="T172" s="144">
        <f>SUM(T173:T198)</f>
        <v>0</v>
      </c>
      <c r="AR172" s="145" t="s">
        <v>80</v>
      </c>
      <c r="AT172" s="146" t="s">
        <v>72</v>
      </c>
      <c r="AU172" s="146" t="s">
        <v>78</v>
      </c>
      <c r="AY172" s="145" t="s">
        <v>114</v>
      </c>
      <c r="BK172" s="147">
        <f>SUM(BK173:BK198)</f>
        <v>0</v>
      </c>
    </row>
    <row r="173" spans="2:65" s="1" customFormat="1" ht="16.5" customHeight="1">
      <c r="B173" s="29"/>
      <c r="C173" s="150" t="s">
        <v>293</v>
      </c>
      <c r="D173" s="150" t="s">
        <v>117</v>
      </c>
      <c r="E173" s="151" t="s">
        <v>294</v>
      </c>
      <c r="F173" s="152" t="s">
        <v>295</v>
      </c>
      <c r="G173" s="153" t="s">
        <v>120</v>
      </c>
      <c r="H173" s="154">
        <v>25.56</v>
      </c>
      <c r="I173" s="155">
        <v>0</v>
      </c>
      <c r="J173" s="155">
        <f>ROUND(I173*H173,2)</f>
        <v>0</v>
      </c>
      <c r="K173" s="152" t="s">
        <v>121</v>
      </c>
      <c r="L173" s="33"/>
      <c r="M173" s="55" t="s">
        <v>19</v>
      </c>
      <c r="N173" s="156" t="s">
        <v>44</v>
      </c>
      <c r="O173" s="157">
        <v>1.585</v>
      </c>
      <c r="P173" s="157">
        <f>O173*H173</f>
        <v>40.512599999999999</v>
      </c>
      <c r="Q173" s="157">
        <v>2.5999999999999998E-4</v>
      </c>
      <c r="R173" s="157">
        <f>Q173*H173</f>
        <v>6.6455999999999989E-3</v>
      </c>
      <c r="S173" s="157">
        <v>0</v>
      </c>
      <c r="T173" s="158">
        <f>S173*H173</f>
        <v>0</v>
      </c>
      <c r="AR173" s="15" t="s">
        <v>204</v>
      </c>
      <c r="AT173" s="15" t="s">
        <v>117</v>
      </c>
      <c r="AU173" s="15" t="s">
        <v>80</v>
      </c>
      <c r="AY173" s="15" t="s">
        <v>114</v>
      </c>
      <c r="BE173" s="159">
        <f>IF(N173="základní",J173,0)</f>
        <v>0</v>
      </c>
      <c r="BF173" s="159">
        <f>IF(N173="snížená",J173,0)</f>
        <v>0</v>
      </c>
      <c r="BG173" s="159">
        <f>IF(N173="zákl. přenesená",J173,0)</f>
        <v>0</v>
      </c>
      <c r="BH173" s="159">
        <f>IF(N173="sníž. přenesená",J173,0)</f>
        <v>0</v>
      </c>
      <c r="BI173" s="159">
        <f>IF(N173="nulová",J173,0)</f>
        <v>0</v>
      </c>
      <c r="BJ173" s="15" t="s">
        <v>78</v>
      </c>
      <c r="BK173" s="159">
        <f>ROUND(I173*H173,2)</f>
        <v>0</v>
      </c>
      <c r="BL173" s="15" t="s">
        <v>204</v>
      </c>
      <c r="BM173" s="15" t="s">
        <v>296</v>
      </c>
    </row>
    <row r="174" spans="2:65" s="1" customFormat="1" ht="78">
      <c r="B174" s="29"/>
      <c r="C174" s="30"/>
      <c r="D174" s="160" t="s">
        <v>124</v>
      </c>
      <c r="E174" s="30"/>
      <c r="F174" s="161" t="s">
        <v>297</v>
      </c>
      <c r="G174" s="30"/>
      <c r="H174" s="30"/>
      <c r="I174" s="30"/>
      <c r="J174" s="30"/>
      <c r="K174" s="30"/>
      <c r="L174" s="33"/>
      <c r="M174" s="162"/>
      <c r="N174" s="56"/>
      <c r="O174" s="56"/>
      <c r="P174" s="56"/>
      <c r="Q174" s="56"/>
      <c r="R174" s="56"/>
      <c r="S174" s="56"/>
      <c r="T174" s="57"/>
      <c r="AT174" s="15" t="s">
        <v>124</v>
      </c>
      <c r="AU174" s="15" t="s">
        <v>80</v>
      </c>
    </row>
    <row r="175" spans="2:65" s="11" customFormat="1">
      <c r="B175" s="163"/>
      <c r="C175" s="164"/>
      <c r="D175" s="160" t="s">
        <v>126</v>
      </c>
      <c r="E175" s="165" t="s">
        <v>19</v>
      </c>
      <c r="F175" s="166" t="s">
        <v>298</v>
      </c>
      <c r="G175" s="164"/>
      <c r="H175" s="167">
        <v>29.88</v>
      </c>
      <c r="I175" s="164"/>
      <c r="J175" s="164"/>
      <c r="K175" s="164"/>
      <c r="L175" s="168"/>
      <c r="M175" s="169"/>
      <c r="N175" s="170"/>
      <c r="O175" s="170"/>
      <c r="P175" s="170"/>
      <c r="Q175" s="170"/>
      <c r="R175" s="170"/>
      <c r="S175" s="170"/>
      <c r="T175" s="171"/>
      <c r="AT175" s="172" t="s">
        <v>126</v>
      </c>
      <c r="AU175" s="172" t="s">
        <v>80</v>
      </c>
      <c r="AV175" s="11" t="s">
        <v>80</v>
      </c>
      <c r="AW175" s="11" t="s">
        <v>34</v>
      </c>
      <c r="AX175" s="11" t="s">
        <v>78</v>
      </c>
      <c r="AY175" s="172" t="s">
        <v>114</v>
      </c>
    </row>
    <row r="176" spans="2:65" s="1" customFormat="1" ht="16.5" customHeight="1">
      <c r="B176" s="29"/>
      <c r="C176" s="183" t="s">
        <v>299</v>
      </c>
      <c r="D176" s="183" t="s">
        <v>168</v>
      </c>
      <c r="E176" s="184" t="s">
        <v>300</v>
      </c>
      <c r="F176" s="185" t="s">
        <v>301</v>
      </c>
      <c r="G176" s="186" t="s">
        <v>292</v>
      </c>
      <c r="H176" s="187">
        <v>6</v>
      </c>
      <c r="I176" s="188">
        <v>0</v>
      </c>
      <c r="J176" s="188">
        <f>ROUND(I176*H176,2)</f>
        <v>0</v>
      </c>
      <c r="K176" s="185" t="s">
        <v>19</v>
      </c>
      <c r="L176" s="189"/>
      <c r="M176" s="190" t="s">
        <v>19</v>
      </c>
      <c r="N176" s="191" t="s">
        <v>44</v>
      </c>
      <c r="O176" s="157">
        <v>0</v>
      </c>
      <c r="P176" s="157">
        <f>O176*H176</f>
        <v>0</v>
      </c>
      <c r="Q176" s="157">
        <v>1.9E-2</v>
      </c>
      <c r="R176" s="157">
        <f>Q176*H176</f>
        <v>0.11399999999999999</v>
      </c>
      <c r="S176" s="157">
        <v>0</v>
      </c>
      <c r="T176" s="158">
        <f>S176*H176</f>
        <v>0</v>
      </c>
      <c r="AR176" s="15" t="s">
        <v>291</v>
      </c>
      <c r="AT176" s="15" t="s">
        <v>168</v>
      </c>
      <c r="AU176" s="15" t="s">
        <v>80</v>
      </c>
      <c r="AY176" s="15" t="s">
        <v>114</v>
      </c>
      <c r="BE176" s="159">
        <f>IF(N176="základní",J176,0)</f>
        <v>0</v>
      </c>
      <c r="BF176" s="159">
        <f>IF(N176="snížená",J176,0)</f>
        <v>0</v>
      </c>
      <c r="BG176" s="159">
        <f>IF(N176="zákl. přenesená",J176,0)</f>
        <v>0</v>
      </c>
      <c r="BH176" s="159">
        <f>IF(N176="sníž. přenesená",J176,0)</f>
        <v>0</v>
      </c>
      <c r="BI176" s="159">
        <f>IF(N176="nulová",J176,0)</f>
        <v>0</v>
      </c>
      <c r="BJ176" s="15" t="s">
        <v>78</v>
      </c>
      <c r="BK176" s="159">
        <f>ROUND(I176*H176,2)</f>
        <v>0</v>
      </c>
      <c r="BL176" s="15" t="s">
        <v>204</v>
      </c>
      <c r="BM176" s="15" t="s">
        <v>302</v>
      </c>
    </row>
    <row r="177" spans="2:65" s="1" customFormat="1" ht="16.5" customHeight="1">
      <c r="B177" s="29"/>
      <c r="C177" s="183" t="s">
        <v>303</v>
      </c>
      <c r="D177" s="183" t="s">
        <v>168</v>
      </c>
      <c r="E177" s="184" t="s">
        <v>304</v>
      </c>
      <c r="F177" s="185" t="s">
        <v>305</v>
      </c>
      <c r="G177" s="186" t="s">
        <v>292</v>
      </c>
      <c r="H177" s="187">
        <v>1</v>
      </c>
      <c r="I177" s="188">
        <v>0</v>
      </c>
      <c r="J177" s="188">
        <f>ROUND(I177*H177,2)</f>
        <v>0</v>
      </c>
      <c r="K177" s="185" t="s">
        <v>19</v>
      </c>
      <c r="L177" s="189"/>
      <c r="M177" s="190" t="s">
        <v>19</v>
      </c>
      <c r="N177" s="191" t="s">
        <v>44</v>
      </c>
      <c r="O177" s="157">
        <v>0</v>
      </c>
      <c r="P177" s="157">
        <f>O177*H177</f>
        <v>0</v>
      </c>
      <c r="Q177" s="157">
        <v>1.9E-2</v>
      </c>
      <c r="R177" s="157">
        <f>Q177*H177</f>
        <v>1.9E-2</v>
      </c>
      <c r="S177" s="157">
        <v>0</v>
      </c>
      <c r="T177" s="158">
        <f>S177*H177</f>
        <v>0</v>
      </c>
      <c r="AR177" s="15" t="s">
        <v>291</v>
      </c>
      <c r="AT177" s="15" t="s">
        <v>168</v>
      </c>
      <c r="AU177" s="15" t="s">
        <v>80</v>
      </c>
      <c r="AY177" s="15" t="s">
        <v>114</v>
      </c>
      <c r="BE177" s="159">
        <f>IF(N177="základní",J177,0)</f>
        <v>0</v>
      </c>
      <c r="BF177" s="159">
        <f>IF(N177="snížená",J177,0)</f>
        <v>0</v>
      </c>
      <c r="BG177" s="159">
        <f>IF(N177="zákl. přenesená",J177,0)</f>
        <v>0</v>
      </c>
      <c r="BH177" s="159">
        <f>IF(N177="sníž. přenesená",J177,0)</f>
        <v>0</v>
      </c>
      <c r="BI177" s="159">
        <f>IF(N177="nulová",J177,0)</f>
        <v>0</v>
      </c>
      <c r="BJ177" s="15" t="s">
        <v>78</v>
      </c>
      <c r="BK177" s="159">
        <f>ROUND(I177*H177,2)</f>
        <v>0</v>
      </c>
      <c r="BL177" s="15" t="s">
        <v>204</v>
      </c>
      <c r="BM177" s="15" t="s">
        <v>306</v>
      </c>
    </row>
    <row r="178" spans="2:65" s="1" customFormat="1" ht="16.5" customHeight="1">
      <c r="B178" s="29"/>
      <c r="C178" s="183" t="s">
        <v>307</v>
      </c>
      <c r="D178" s="183" t="s">
        <v>168</v>
      </c>
      <c r="E178" s="184" t="s">
        <v>308</v>
      </c>
      <c r="F178" s="185" t="s">
        <v>309</v>
      </c>
      <c r="G178" s="186" t="s">
        <v>292</v>
      </c>
      <c r="H178" s="187">
        <v>4</v>
      </c>
      <c r="I178" s="188">
        <v>0</v>
      </c>
      <c r="J178" s="188">
        <f>ROUND(I178*H178,2)</f>
        <v>0</v>
      </c>
      <c r="K178" s="185" t="s">
        <v>19</v>
      </c>
      <c r="L178" s="189"/>
      <c r="M178" s="190" t="s">
        <v>19</v>
      </c>
      <c r="N178" s="191" t="s">
        <v>44</v>
      </c>
      <c r="O178" s="157">
        <v>0</v>
      </c>
      <c r="P178" s="157">
        <f>O178*H178</f>
        <v>0</v>
      </c>
      <c r="Q178" s="157">
        <v>1.9E-2</v>
      </c>
      <c r="R178" s="157">
        <f>Q178*H178</f>
        <v>7.5999999999999998E-2</v>
      </c>
      <c r="S178" s="157">
        <v>0</v>
      </c>
      <c r="T178" s="158">
        <f>S178*H178</f>
        <v>0</v>
      </c>
      <c r="AR178" s="15" t="s">
        <v>291</v>
      </c>
      <c r="AT178" s="15" t="s">
        <v>168</v>
      </c>
      <c r="AU178" s="15" t="s">
        <v>80</v>
      </c>
      <c r="AY178" s="15" t="s">
        <v>114</v>
      </c>
      <c r="BE178" s="159">
        <f>IF(N178="základní",J178,0)</f>
        <v>0</v>
      </c>
      <c r="BF178" s="159">
        <f>IF(N178="snížená",J178,0)</f>
        <v>0</v>
      </c>
      <c r="BG178" s="159">
        <f>IF(N178="zákl. přenesená",J178,0)</f>
        <v>0</v>
      </c>
      <c r="BH178" s="159">
        <f>IF(N178="sníž. přenesená",J178,0)</f>
        <v>0</v>
      </c>
      <c r="BI178" s="159">
        <f>IF(N178="nulová",J178,0)</f>
        <v>0</v>
      </c>
      <c r="BJ178" s="15" t="s">
        <v>78</v>
      </c>
      <c r="BK178" s="159">
        <f>ROUND(I178*H178,2)</f>
        <v>0</v>
      </c>
      <c r="BL178" s="15" t="s">
        <v>204</v>
      </c>
      <c r="BM178" s="15" t="s">
        <v>310</v>
      </c>
    </row>
    <row r="179" spans="2:65" s="1" customFormat="1" ht="16.5" customHeight="1">
      <c r="B179" s="29"/>
      <c r="C179" s="183" t="s">
        <v>311</v>
      </c>
      <c r="D179" s="183" t="s">
        <v>168</v>
      </c>
      <c r="E179" s="184" t="s">
        <v>312</v>
      </c>
      <c r="F179" s="185" t="s">
        <v>313</v>
      </c>
      <c r="G179" s="186" t="s">
        <v>292</v>
      </c>
      <c r="H179" s="187">
        <v>1</v>
      </c>
      <c r="I179" s="188">
        <v>0</v>
      </c>
      <c r="J179" s="188">
        <f>ROUND(I179*H179,2)</f>
        <v>0</v>
      </c>
      <c r="K179" s="185" t="s">
        <v>19</v>
      </c>
      <c r="L179" s="189"/>
      <c r="M179" s="190" t="s">
        <v>19</v>
      </c>
      <c r="N179" s="191" t="s">
        <v>44</v>
      </c>
      <c r="O179" s="157">
        <v>0</v>
      </c>
      <c r="P179" s="157">
        <f>O179*H179</f>
        <v>0</v>
      </c>
      <c r="Q179" s="157">
        <v>1.9E-2</v>
      </c>
      <c r="R179" s="157">
        <f>Q179*H179</f>
        <v>1.9E-2</v>
      </c>
      <c r="S179" s="157">
        <v>0</v>
      </c>
      <c r="T179" s="158">
        <f>S179*H179</f>
        <v>0</v>
      </c>
      <c r="AR179" s="15" t="s">
        <v>291</v>
      </c>
      <c r="AT179" s="15" t="s">
        <v>168</v>
      </c>
      <c r="AU179" s="15" t="s">
        <v>80</v>
      </c>
      <c r="AY179" s="15" t="s">
        <v>114</v>
      </c>
      <c r="BE179" s="159">
        <f>IF(N179="základní",J179,0)</f>
        <v>0</v>
      </c>
      <c r="BF179" s="159">
        <f>IF(N179="snížená",J179,0)</f>
        <v>0</v>
      </c>
      <c r="BG179" s="159">
        <f>IF(N179="zákl. přenesená",J179,0)</f>
        <v>0</v>
      </c>
      <c r="BH179" s="159">
        <f>IF(N179="sníž. přenesená",J179,0)</f>
        <v>0</v>
      </c>
      <c r="BI179" s="159">
        <f>IF(N179="nulová",J179,0)</f>
        <v>0</v>
      </c>
      <c r="BJ179" s="15" t="s">
        <v>78</v>
      </c>
      <c r="BK179" s="159">
        <f>ROUND(I179*H179,2)</f>
        <v>0</v>
      </c>
      <c r="BL179" s="15" t="s">
        <v>204</v>
      </c>
      <c r="BM179" s="15" t="s">
        <v>314</v>
      </c>
    </row>
    <row r="180" spans="2:65" s="1" customFormat="1" ht="16.5" customHeight="1">
      <c r="B180" s="29"/>
      <c r="C180" s="150" t="s">
        <v>315</v>
      </c>
      <c r="D180" s="150" t="s">
        <v>117</v>
      </c>
      <c r="E180" s="151" t="s">
        <v>316</v>
      </c>
      <c r="F180" s="152" t="s">
        <v>317</v>
      </c>
      <c r="G180" s="153" t="s">
        <v>120</v>
      </c>
      <c r="H180" s="154">
        <v>18.899999999999999</v>
      </c>
      <c r="I180" s="155">
        <v>0</v>
      </c>
      <c r="J180" s="155">
        <f>ROUND(I180*H180,2)</f>
        <v>0</v>
      </c>
      <c r="K180" s="152" t="s">
        <v>121</v>
      </c>
      <c r="L180" s="33"/>
      <c r="M180" s="55" t="s">
        <v>19</v>
      </c>
      <c r="N180" s="156" t="s">
        <v>44</v>
      </c>
      <c r="O180" s="157">
        <v>1.613</v>
      </c>
      <c r="P180" s="157">
        <f>O180*H180</f>
        <v>30.485699999999998</v>
      </c>
      <c r="Q180" s="157">
        <v>2.7E-4</v>
      </c>
      <c r="R180" s="157">
        <f>Q180*H180</f>
        <v>5.1029999999999999E-3</v>
      </c>
      <c r="S180" s="157">
        <v>0</v>
      </c>
      <c r="T180" s="158">
        <f>S180*H180</f>
        <v>0</v>
      </c>
      <c r="AR180" s="15" t="s">
        <v>204</v>
      </c>
      <c r="AT180" s="15" t="s">
        <v>117</v>
      </c>
      <c r="AU180" s="15" t="s">
        <v>80</v>
      </c>
      <c r="AY180" s="15" t="s">
        <v>114</v>
      </c>
      <c r="BE180" s="159">
        <f>IF(N180="základní",J180,0)</f>
        <v>0</v>
      </c>
      <c r="BF180" s="159">
        <f>IF(N180="snížená",J180,0)</f>
        <v>0</v>
      </c>
      <c r="BG180" s="159">
        <f>IF(N180="zákl. přenesená",J180,0)</f>
        <v>0</v>
      </c>
      <c r="BH180" s="159">
        <f>IF(N180="sníž. přenesená",J180,0)</f>
        <v>0</v>
      </c>
      <c r="BI180" s="159">
        <f>IF(N180="nulová",J180,0)</f>
        <v>0</v>
      </c>
      <c r="BJ180" s="15" t="s">
        <v>78</v>
      </c>
      <c r="BK180" s="159">
        <f>ROUND(I180*H180,2)</f>
        <v>0</v>
      </c>
      <c r="BL180" s="15" t="s">
        <v>204</v>
      </c>
      <c r="BM180" s="15" t="s">
        <v>318</v>
      </c>
    </row>
    <row r="181" spans="2:65" s="1" customFormat="1" ht="78">
      <c r="B181" s="29"/>
      <c r="C181" s="30"/>
      <c r="D181" s="160" t="s">
        <v>124</v>
      </c>
      <c r="E181" s="30"/>
      <c r="F181" s="161" t="s">
        <v>297</v>
      </c>
      <c r="G181" s="30"/>
      <c r="H181" s="30"/>
      <c r="I181" s="30"/>
      <c r="J181" s="30"/>
      <c r="K181" s="30"/>
      <c r="L181" s="33"/>
      <c r="M181" s="162"/>
      <c r="N181" s="56"/>
      <c r="O181" s="56"/>
      <c r="P181" s="56"/>
      <c r="Q181" s="56"/>
      <c r="R181" s="56"/>
      <c r="S181" s="56"/>
      <c r="T181" s="57"/>
      <c r="AT181" s="15" t="s">
        <v>124</v>
      </c>
      <c r="AU181" s="15" t="s">
        <v>80</v>
      </c>
    </row>
    <row r="182" spans="2:65" s="11" customFormat="1">
      <c r="B182" s="163"/>
      <c r="C182" s="164"/>
      <c r="D182" s="160" t="s">
        <v>126</v>
      </c>
      <c r="E182" s="165" t="s">
        <v>19</v>
      </c>
      <c r="F182" s="166" t="s">
        <v>319</v>
      </c>
      <c r="G182" s="164"/>
      <c r="H182" s="167">
        <v>18.899999999999999</v>
      </c>
      <c r="I182" s="164"/>
      <c r="J182" s="164"/>
      <c r="K182" s="164"/>
      <c r="L182" s="168"/>
      <c r="M182" s="169"/>
      <c r="N182" s="170"/>
      <c r="O182" s="170"/>
      <c r="P182" s="170"/>
      <c r="Q182" s="170"/>
      <c r="R182" s="170"/>
      <c r="S182" s="170"/>
      <c r="T182" s="171"/>
      <c r="AT182" s="172" t="s">
        <v>126</v>
      </c>
      <c r="AU182" s="172" t="s">
        <v>80</v>
      </c>
      <c r="AV182" s="11" t="s">
        <v>80</v>
      </c>
      <c r="AW182" s="11" t="s">
        <v>34</v>
      </c>
      <c r="AX182" s="11" t="s">
        <v>78</v>
      </c>
      <c r="AY182" s="172" t="s">
        <v>114</v>
      </c>
    </row>
    <row r="183" spans="2:65" s="1" customFormat="1" ht="16.5" customHeight="1">
      <c r="B183" s="29"/>
      <c r="C183" s="183" t="s">
        <v>320</v>
      </c>
      <c r="D183" s="183" t="s">
        <v>168</v>
      </c>
      <c r="E183" s="184" t="s">
        <v>321</v>
      </c>
      <c r="F183" s="185" t="s">
        <v>322</v>
      </c>
      <c r="G183" s="186" t="s">
        <v>292</v>
      </c>
      <c r="H183" s="187">
        <v>3</v>
      </c>
      <c r="I183" s="188">
        <v>0</v>
      </c>
      <c r="J183" s="188">
        <f>ROUND(I183*H183,2)</f>
        <v>0</v>
      </c>
      <c r="K183" s="185" t="s">
        <v>19</v>
      </c>
      <c r="L183" s="189"/>
      <c r="M183" s="190" t="s">
        <v>19</v>
      </c>
      <c r="N183" s="191" t="s">
        <v>44</v>
      </c>
      <c r="O183" s="157">
        <v>0</v>
      </c>
      <c r="P183" s="157">
        <f>O183*H183</f>
        <v>0</v>
      </c>
      <c r="Q183" s="157">
        <v>1.9E-2</v>
      </c>
      <c r="R183" s="157">
        <f>Q183*H183</f>
        <v>5.6999999999999995E-2</v>
      </c>
      <c r="S183" s="157">
        <v>0</v>
      </c>
      <c r="T183" s="158">
        <f>S183*H183</f>
        <v>0</v>
      </c>
      <c r="AR183" s="15" t="s">
        <v>291</v>
      </c>
      <c r="AT183" s="15" t="s">
        <v>168</v>
      </c>
      <c r="AU183" s="15" t="s">
        <v>80</v>
      </c>
      <c r="AY183" s="15" t="s">
        <v>114</v>
      </c>
      <c r="BE183" s="159">
        <f>IF(N183="základní",J183,0)</f>
        <v>0</v>
      </c>
      <c r="BF183" s="159">
        <f>IF(N183="snížená",J183,0)</f>
        <v>0</v>
      </c>
      <c r="BG183" s="159">
        <f>IF(N183="zákl. přenesená",J183,0)</f>
        <v>0</v>
      </c>
      <c r="BH183" s="159">
        <f>IF(N183="sníž. přenesená",J183,0)</f>
        <v>0</v>
      </c>
      <c r="BI183" s="159">
        <f>IF(N183="nulová",J183,0)</f>
        <v>0</v>
      </c>
      <c r="BJ183" s="15" t="s">
        <v>78</v>
      </c>
      <c r="BK183" s="159">
        <f>ROUND(I183*H183,2)</f>
        <v>0</v>
      </c>
      <c r="BL183" s="15" t="s">
        <v>204</v>
      </c>
      <c r="BM183" s="15" t="s">
        <v>323</v>
      </c>
    </row>
    <row r="184" spans="2:65" s="1" customFormat="1" ht="16.5" customHeight="1">
      <c r="B184" s="29"/>
      <c r="C184" s="183" t="s">
        <v>324</v>
      </c>
      <c r="D184" s="183" t="s">
        <v>168</v>
      </c>
      <c r="E184" s="184" t="s">
        <v>325</v>
      </c>
      <c r="F184" s="185" t="s">
        <v>326</v>
      </c>
      <c r="G184" s="186" t="s">
        <v>292</v>
      </c>
      <c r="H184" s="187">
        <v>3</v>
      </c>
      <c r="I184" s="188">
        <v>0</v>
      </c>
      <c r="J184" s="188">
        <f>ROUND(I184*H184,2)</f>
        <v>0</v>
      </c>
      <c r="K184" s="185" t="s">
        <v>19</v>
      </c>
      <c r="L184" s="189"/>
      <c r="M184" s="190" t="s">
        <v>19</v>
      </c>
      <c r="N184" s="191" t="s">
        <v>44</v>
      </c>
      <c r="O184" s="157">
        <v>0</v>
      </c>
      <c r="P184" s="157">
        <f>O184*H184</f>
        <v>0</v>
      </c>
      <c r="Q184" s="157">
        <v>1.9E-2</v>
      </c>
      <c r="R184" s="157">
        <f>Q184*H184</f>
        <v>5.6999999999999995E-2</v>
      </c>
      <c r="S184" s="157">
        <v>0</v>
      </c>
      <c r="T184" s="158">
        <f>S184*H184</f>
        <v>0</v>
      </c>
      <c r="AR184" s="15" t="s">
        <v>291</v>
      </c>
      <c r="AT184" s="15" t="s">
        <v>168</v>
      </c>
      <c r="AU184" s="15" t="s">
        <v>80</v>
      </c>
      <c r="AY184" s="15" t="s">
        <v>114</v>
      </c>
      <c r="BE184" s="159">
        <f>IF(N184="základní",J184,0)</f>
        <v>0</v>
      </c>
      <c r="BF184" s="159">
        <f>IF(N184="snížená",J184,0)</f>
        <v>0</v>
      </c>
      <c r="BG184" s="159">
        <f>IF(N184="zákl. přenesená",J184,0)</f>
        <v>0</v>
      </c>
      <c r="BH184" s="159">
        <f>IF(N184="sníž. přenesená",J184,0)</f>
        <v>0</v>
      </c>
      <c r="BI184" s="159">
        <f>IF(N184="nulová",J184,0)</f>
        <v>0</v>
      </c>
      <c r="BJ184" s="15" t="s">
        <v>78</v>
      </c>
      <c r="BK184" s="159">
        <f>ROUND(I184*H184,2)</f>
        <v>0</v>
      </c>
      <c r="BL184" s="15" t="s">
        <v>204</v>
      </c>
      <c r="BM184" s="15" t="s">
        <v>327</v>
      </c>
    </row>
    <row r="185" spans="2:65" s="1" customFormat="1" ht="22.5" customHeight="1">
      <c r="B185" s="29"/>
      <c r="C185" s="150" t="s">
        <v>328</v>
      </c>
      <c r="D185" s="150" t="s">
        <v>117</v>
      </c>
      <c r="E185" s="151" t="s">
        <v>329</v>
      </c>
      <c r="F185" s="152" t="s">
        <v>330</v>
      </c>
      <c r="G185" s="153" t="s">
        <v>292</v>
      </c>
      <c r="H185" s="154">
        <v>2</v>
      </c>
      <c r="I185" s="155">
        <v>0</v>
      </c>
      <c r="J185" s="155">
        <f>ROUND(I185*H185,2)</f>
        <v>0</v>
      </c>
      <c r="K185" s="152" t="s">
        <v>132</v>
      </c>
      <c r="L185" s="33"/>
      <c r="M185" s="55" t="s">
        <v>19</v>
      </c>
      <c r="N185" s="156" t="s">
        <v>44</v>
      </c>
      <c r="O185" s="157">
        <v>1.5589999999999999</v>
      </c>
      <c r="P185" s="157">
        <f>O185*H185</f>
        <v>3.1179999999999999</v>
      </c>
      <c r="Q185" s="157">
        <v>2.7E-4</v>
      </c>
      <c r="R185" s="157">
        <f>Q185*H185</f>
        <v>5.4000000000000001E-4</v>
      </c>
      <c r="S185" s="157">
        <v>0</v>
      </c>
      <c r="T185" s="158">
        <f>S185*H185</f>
        <v>0</v>
      </c>
      <c r="AR185" s="15" t="s">
        <v>204</v>
      </c>
      <c r="AT185" s="15" t="s">
        <v>117</v>
      </c>
      <c r="AU185" s="15" t="s">
        <v>80</v>
      </c>
      <c r="AY185" s="15" t="s">
        <v>114</v>
      </c>
      <c r="BE185" s="159">
        <f>IF(N185="základní",J185,0)</f>
        <v>0</v>
      </c>
      <c r="BF185" s="159">
        <f>IF(N185="snížená",J185,0)</f>
        <v>0</v>
      </c>
      <c r="BG185" s="159">
        <f>IF(N185="zákl. přenesená",J185,0)</f>
        <v>0</v>
      </c>
      <c r="BH185" s="159">
        <f>IF(N185="sníž. přenesená",J185,0)</f>
        <v>0</v>
      </c>
      <c r="BI185" s="159">
        <f>IF(N185="nulová",J185,0)</f>
        <v>0</v>
      </c>
      <c r="BJ185" s="15" t="s">
        <v>78</v>
      </c>
      <c r="BK185" s="159">
        <f>ROUND(I185*H185,2)</f>
        <v>0</v>
      </c>
      <c r="BL185" s="15" t="s">
        <v>204</v>
      </c>
      <c r="BM185" s="15" t="s">
        <v>331</v>
      </c>
    </row>
    <row r="186" spans="2:65" s="1" customFormat="1" ht="68.25">
      <c r="B186" s="29"/>
      <c r="C186" s="30"/>
      <c r="D186" s="160" t="s">
        <v>124</v>
      </c>
      <c r="E186" s="30"/>
      <c r="F186" s="161" t="s">
        <v>290</v>
      </c>
      <c r="G186" s="30"/>
      <c r="H186" s="30"/>
      <c r="I186" s="30"/>
      <c r="J186" s="30"/>
      <c r="K186" s="30"/>
      <c r="L186" s="33"/>
      <c r="M186" s="162"/>
      <c r="N186" s="56"/>
      <c r="O186" s="56"/>
      <c r="P186" s="56"/>
      <c r="Q186" s="56"/>
      <c r="R186" s="56"/>
      <c r="S186" s="56"/>
      <c r="T186" s="57"/>
      <c r="AT186" s="15" t="s">
        <v>124</v>
      </c>
      <c r="AU186" s="15" t="s">
        <v>80</v>
      </c>
    </row>
    <row r="187" spans="2:65" s="11" customFormat="1">
      <c r="B187" s="163"/>
      <c r="C187" s="164"/>
      <c r="D187" s="160" t="s">
        <v>126</v>
      </c>
      <c r="E187" s="165" t="s">
        <v>19</v>
      </c>
      <c r="F187" s="166">
        <v>2</v>
      </c>
      <c r="G187" s="164"/>
      <c r="H187" s="167">
        <v>9</v>
      </c>
      <c r="I187" s="164"/>
      <c r="J187" s="164"/>
      <c r="K187" s="164"/>
      <c r="L187" s="168"/>
      <c r="M187" s="169"/>
      <c r="N187" s="170"/>
      <c r="O187" s="170"/>
      <c r="P187" s="170"/>
      <c r="Q187" s="170"/>
      <c r="R187" s="170"/>
      <c r="S187" s="170"/>
      <c r="T187" s="171"/>
      <c r="AT187" s="172" t="s">
        <v>126</v>
      </c>
      <c r="AU187" s="172" t="s">
        <v>80</v>
      </c>
      <c r="AV187" s="11" t="s">
        <v>80</v>
      </c>
      <c r="AW187" s="11" t="s">
        <v>34</v>
      </c>
      <c r="AX187" s="11" t="s">
        <v>78</v>
      </c>
      <c r="AY187" s="172" t="s">
        <v>114</v>
      </c>
    </row>
    <row r="188" spans="2:65" s="1" customFormat="1" ht="16.5" customHeight="1">
      <c r="B188" s="29"/>
      <c r="C188" s="183" t="s">
        <v>332</v>
      </c>
      <c r="D188" s="183" t="s">
        <v>168</v>
      </c>
      <c r="E188" s="184" t="s">
        <v>333</v>
      </c>
      <c r="F188" s="185" t="s">
        <v>334</v>
      </c>
      <c r="G188" s="186" t="s">
        <v>292</v>
      </c>
      <c r="H188" s="187">
        <v>2</v>
      </c>
      <c r="I188" s="188">
        <v>0</v>
      </c>
      <c r="J188" s="188">
        <f>ROUND(I188*H188,2)</f>
        <v>0</v>
      </c>
      <c r="K188" s="185" t="s">
        <v>19</v>
      </c>
      <c r="L188" s="189"/>
      <c r="M188" s="190" t="s">
        <v>19</v>
      </c>
      <c r="N188" s="191" t="s">
        <v>44</v>
      </c>
      <c r="O188" s="157">
        <v>0</v>
      </c>
      <c r="P188" s="157">
        <f>O188*H188</f>
        <v>0</v>
      </c>
      <c r="Q188" s="157">
        <v>1.9E-2</v>
      </c>
      <c r="R188" s="157">
        <f>Q188*H188</f>
        <v>3.7999999999999999E-2</v>
      </c>
      <c r="S188" s="157">
        <v>0</v>
      </c>
      <c r="T188" s="158">
        <f>S188*H188</f>
        <v>0</v>
      </c>
      <c r="AR188" s="15" t="s">
        <v>291</v>
      </c>
      <c r="AT188" s="15" t="s">
        <v>168</v>
      </c>
      <c r="AU188" s="15" t="s">
        <v>80</v>
      </c>
      <c r="AY188" s="15" t="s">
        <v>114</v>
      </c>
      <c r="BE188" s="159">
        <f>IF(N188="základní",J188,0)</f>
        <v>0</v>
      </c>
      <c r="BF188" s="159">
        <f>IF(N188="snížená",J188,0)</f>
        <v>0</v>
      </c>
      <c r="BG188" s="159">
        <f>IF(N188="zákl. přenesená",J188,0)</f>
        <v>0</v>
      </c>
      <c r="BH188" s="159">
        <f>IF(N188="sníž. přenesená",J188,0)</f>
        <v>0</v>
      </c>
      <c r="BI188" s="159">
        <f>IF(N188="nulová",J188,0)</f>
        <v>0</v>
      </c>
      <c r="BJ188" s="15" t="s">
        <v>78</v>
      </c>
      <c r="BK188" s="159">
        <f>ROUND(I188*H188,2)</f>
        <v>0</v>
      </c>
      <c r="BL188" s="15" t="s">
        <v>204</v>
      </c>
      <c r="BM188" s="15" t="s">
        <v>335</v>
      </c>
    </row>
    <row r="189" spans="2:65" s="12" customFormat="1">
      <c r="B189" s="173"/>
      <c r="C189" s="174"/>
      <c r="D189" s="160" t="s">
        <v>126</v>
      </c>
      <c r="E189" s="175" t="s">
        <v>19</v>
      </c>
      <c r="F189" s="176" t="s">
        <v>149</v>
      </c>
      <c r="G189" s="174"/>
      <c r="H189" s="177">
        <v>372.4</v>
      </c>
      <c r="I189" s="174"/>
      <c r="J189" s="174"/>
      <c r="K189" s="174"/>
      <c r="L189" s="178"/>
      <c r="M189" s="179"/>
      <c r="N189" s="180"/>
      <c r="O189" s="180"/>
      <c r="P189" s="180"/>
      <c r="Q189" s="180"/>
      <c r="R189" s="180"/>
      <c r="S189" s="180"/>
      <c r="T189" s="181"/>
      <c r="AT189" s="182" t="s">
        <v>126</v>
      </c>
      <c r="AU189" s="182" t="s">
        <v>80</v>
      </c>
      <c r="AV189" s="12" t="s">
        <v>122</v>
      </c>
      <c r="AW189" s="12" t="s">
        <v>34</v>
      </c>
      <c r="AX189" s="12" t="s">
        <v>78</v>
      </c>
      <c r="AY189" s="182" t="s">
        <v>114</v>
      </c>
    </row>
    <row r="190" spans="2:65" s="1" customFormat="1" ht="22.5" customHeight="1">
      <c r="B190" s="29"/>
      <c r="C190" s="150" t="s">
        <v>336</v>
      </c>
      <c r="D190" s="150" t="s">
        <v>117</v>
      </c>
      <c r="E190" s="151" t="s">
        <v>337</v>
      </c>
      <c r="F190" s="152" t="s">
        <v>338</v>
      </c>
      <c r="G190" s="153" t="s">
        <v>292</v>
      </c>
      <c r="H190" s="154">
        <v>23</v>
      </c>
      <c r="I190" s="155">
        <v>0</v>
      </c>
      <c r="J190" s="155">
        <f>ROUND(I190*H190,2)</f>
        <v>0</v>
      </c>
      <c r="K190" s="152" t="s">
        <v>121</v>
      </c>
      <c r="L190" s="33"/>
      <c r="M190" s="55" t="s">
        <v>19</v>
      </c>
      <c r="N190" s="156" t="s">
        <v>44</v>
      </c>
      <c r="O190" s="157">
        <v>0.63</v>
      </c>
      <c r="P190" s="157">
        <f>O190*H190</f>
        <v>14.49</v>
      </c>
      <c r="Q190" s="157">
        <v>0</v>
      </c>
      <c r="R190" s="157">
        <f>Q190*H190</f>
        <v>0</v>
      </c>
      <c r="S190" s="157">
        <v>0</v>
      </c>
      <c r="T190" s="158">
        <f>S190*H190</f>
        <v>0</v>
      </c>
      <c r="AR190" s="15" t="s">
        <v>204</v>
      </c>
      <c r="AT190" s="15" t="s">
        <v>117</v>
      </c>
      <c r="AU190" s="15" t="s">
        <v>80</v>
      </c>
      <c r="AY190" s="15" t="s">
        <v>114</v>
      </c>
      <c r="BE190" s="159">
        <f>IF(N190="základní",J190,0)</f>
        <v>0</v>
      </c>
      <c r="BF190" s="159">
        <f>IF(N190="snížená",J190,0)</f>
        <v>0</v>
      </c>
      <c r="BG190" s="159">
        <f>IF(N190="zákl. přenesená",J190,0)</f>
        <v>0</v>
      </c>
      <c r="BH190" s="159">
        <f>IF(N190="sníž. přenesená",J190,0)</f>
        <v>0</v>
      </c>
      <c r="BI190" s="159">
        <f>IF(N190="nulová",J190,0)</f>
        <v>0</v>
      </c>
      <c r="BJ190" s="15" t="s">
        <v>78</v>
      </c>
      <c r="BK190" s="159">
        <f>ROUND(I190*H190,2)</f>
        <v>0</v>
      </c>
      <c r="BL190" s="15" t="s">
        <v>204</v>
      </c>
      <c r="BM190" s="15" t="s">
        <v>339</v>
      </c>
    </row>
    <row r="191" spans="2:65" s="1" customFormat="1" ht="39">
      <c r="B191" s="29"/>
      <c r="C191" s="30"/>
      <c r="D191" s="160" t="s">
        <v>124</v>
      </c>
      <c r="E191" s="30"/>
      <c r="F191" s="161" t="s">
        <v>340</v>
      </c>
      <c r="G191" s="30"/>
      <c r="H191" s="30"/>
      <c r="I191" s="30"/>
      <c r="J191" s="30"/>
      <c r="K191" s="30"/>
      <c r="L191" s="33"/>
      <c r="M191" s="162"/>
      <c r="N191" s="56"/>
      <c r="O191" s="56"/>
      <c r="P191" s="56"/>
      <c r="Q191" s="56"/>
      <c r="R191" s="56"/>
      <c r="S191" s="56"/>
      <c r="T191" s="57"/>
      <c r="AT191" s="15" t="s">
        <v>124</v>
      </c>
      <c r="AU191" s="15" t="s">
        <v>80</v>
      </c>
    </row>
    <row r="192" spans="2:65" s="11" customFormat="1">
      <c r="B192" s="163"/>
      <c r="C192" s="164"/>
      <c r="D192" s="160" t="s">
        <v>126</v>
      </c>
      <c r="E192" s="165" t="s">
        <v>19</v>
      </c>
      <c r="F192" s="166" t="s">
        <v>341</v>
      </c>
      <c r="G192" s="164"/>
      <c r="H192" s="167">
        <v>23</v>
      </c>
      <c r="I192" s="164"/>
      <c r="J192" s="164"/>
      <c r="K192" s="164"/>
      <c r="L192" s="168"/>
      <c r="M192" s="169"/>
      <c r="N192" s="170"/>
      <c r="O192" s="170"/>
      <c r="P192" s="170"/>
      <c r="Q192" s="170"/>
      <c r="R192" s="170"/>
      <c r="S192" s="170"/>
      <c r="T192" s="171"/>
      <c r="AT192" s="172" t="s">
        <v>126</v>
      </c>
      <c r="AU192" s="172" t="s">
        <v>80</v>
      </c>
      <c r="AV192" s="11" t="s">
        <v>80</v>
      </c>
      <c r="AW192" s="11" t="s">
        <v>34</v>
      </c>
      <c r="AX192" s="11" t="s">
        <v>78</v>
      </c>
      <c r="AY192" s="172" t="s">
        <v>114</v>
      </c>
    </row>
    <row r="193" spans="2:65" s="1" customFormat="1" ht="16.5" customHeight="1">
      <c r="B193" s="29"/>
      <c r="C193" s="183" t="s">
        <v>342</v>
      </c>
      <c r="D193" s="183" t="s">
        <v>168</v>
      </c>
      <c r="E193" s="184" t="s">
        <v>343</v>
      </c>
      <c r="F193" s="185" t="s">
        <v>344</v>
      </c>
      <c r="G193" s="186" t="s">
        <v>162</v>
      </c>
      <c r="H193" s="187">
        <v>31.6</v>
      </c>
      <c r="I193" s="188">
        <v>0</v>
      </c>
      <c r="J193" s="188">
        <f>ROUND(I193*H193,2)</f>
        <v>0</v>
      </c>
      <c r="K193" s="185" t="s">
        <v>132</v>
      </c>
      <c r="L193" s="189"/>
      <c r="M193" s="190" t="s">
        <v>19</v>
      </c>
      <c r="N193" s="191" t="s">
        <v>44</v>
      </c>
      <c r="O193" s="157">
        <v>0</v>
      </c>
      <c r="P193" s="157">
        <f>O193*H193</f>
        <v>0</v>
      </c>
      <c r="Q193" s="157">
        <v>2.0999999999999999E-3</v>
      </c>
      <c r="R193" s="157">
        <f>Q193*H193</f>
        <v>6.6360000000000002E-2</v>
      </c>
      <c r="S193" s="157">
        <v>0</v>
      </c>
      <c r="T193" s="158">
        <f>S193*H193</f>
        <v>0</v>
      </c>
      <c r="AR193" s="15" t="s">
        <v>291</v>
      </c>
      <c r="AT193" s="15" t="s">
        <v>168</v>
      </c>
      <c r="AU193" s="15" t="s">
        <v>80</v>
      </c>
      <c r="AY193" s="15" t="s">
        <v>114</v>
      </c>
      <c r="BE193" s="159">
        <f>IF(N193="základní",J193,0)</f>
        <v>0</v>
      </c>
      <c r="BF193" s="159">
        <f>IF(N193="snížená",J193,0)</f>
        <v>0</v>
      </c>
      <c r="BG193" s="159">
        <f>IF(N193="zákl. přenesená",J193,0)</f>
        <v>0</v>
      </c>
      <c r="BH193" s="159">
        <f>IF(N193="sníž. přenesená",J193,0)</f>
        <v>0</v>
      </c>
      <c r="BI193" s="159">
        <f>IF(N193="nulová",J193,0)</f>
        <v>0</v>
      </c>
      <c r="BJ193" s="15" t="s">
        <v>78</v>
      </c>
      <c r="BK193" s="159">
        <f>ROUND(I193*H193,2)</f>
        <v>0</v>
      </c>
      <c r="BL193" s="15" t="s">
        <v>204</v>
      </c>
      <c r="BM193" s="15" t="s">
        <v>345</v>
      </c>
    </row>
    <row r="194" spans="2:65" s="11" customFormat="1">
      <c r="B194" s="163"/>
      <c r="C194" s="164"/>
      <c r="D194" s="160" t="s">
        <v>126</v>
      </c>
      <c r="E194" s="165" t="s">
        <v>19</v>
      </c>
      <c r="F194" s="166" t="s">
        <v>346</v>
      </c>
      <c r="G194" s="164"/>
      <c r="H194" s="167">
        <v>31.6</v>
      </c>
      <c r="I194" s="164"/>
      <c r="J194" s="164"/>
      <c r="K194" s="164"/>
      <c r="L194" s="168"/>
      <c r="M194" s="169"/>
      <c r="N194" s="170"/>
      <c r="O194" s="170"/>
      <c r="P194" s="170"/>
      <c r="Q194" s="170"/>
      <c r="R194" s="170"/>
      <c r="S194" s="170"/>
      <c r="T194" s="171"/>
      <c r="AT194" s="172" t="s">
        <v>126</v>
      </c>
      <c r="AU194" s="172" t="s">
        <v>80</v>
      </c>
      <c r="AV194" s="11" t="s">
        <v>80</v>
      </c>
      <c r="AW194" s="11" t="s">
        <v>34</v>
      </c>
      <c r="AX194" s="11" t="s">
        <v>78</v>
      </c>
      <c r="AY194" s="172" t="s">
        <v>114</v>
      </c>
    </row>
    <row r="195" spans="2:65" s="1" customFormat="1" ht="16.5" customHeight="1">
      <c r="B195" s="29"/>
      <c r="C195" s="183" t="s">
        <v>347</v>
      </c>
      <c r="D195" s="183" t="s">
        <v>168</v>
      </c>
      <c r="E195" s="184" t="s">
        <v>348</v>
      </c>
      <c r="F195" s="185" t="s">
        <v>349</v>
      </c>
      <c r="G195" s="186" t="s">
        <v>350</v>
      </c>
      <c r="H195" s="187">
        <v>20</v>
      </c>
      <c r="I195" s="188">
        <v>0</v>
      </c>
      <c r="J195" s="188">
        <f>ROUND(I195*H195,2)</f>
        <v>0</v>
      </c>
      <c r="K195" s="185" t="s">
        <v>121</v>
      </c>
      <c r="L195" s="189"/>
      <c r="M195" s="190" t="s">
        <v>19</v>
      </c>
      <c r="N195" s="191" t="s">
        <v>44</v>
      </c>
      <c r="O195" s="157">
        <v>0</v>
      </c>
      <c r="P195" s="157">
        <f>O195*H195</f>
        <v>0</v>
      </c>
      <c r="Q195" s="157">
        <v>2.0000000000000001E-4</v>
      </c>
      <c r="R195" s="157">
        <f>Q195*H195</f>
        <v>4.0000000000000001E-3</v>
      </c>
      <c r="S195" s="157">
        <v>0</v>
      </c>
      <c r="T195" s="158">
        <f>S195*H195</f>
        <v>0</v>
      </c>
      <c r="AR195" s="15" t="s">
        <v>291</v>
      </c>
      <c r="AT195" s="15" t="s">
        <v>168</v>
      </c>
      <c r="AU195" s="15" t="s">
        <v>80</v>
      </c>
      <c r="AY195" s="15" t="s">
        <v>114</v>
      </c>
      <c r="BE195" s="159">
        <f>IF(N195="základní",J195,0)</f>
        <v>0</v>
      </c>
      <c r="BF195" s="159">
        <f>IF(N195="snížená",J195,0)</f>
        <v>0</v>
      </c>
      <c r="BG195" s="159">
        <f>IF(N195="zákl. přenesená",J195,0)</f>
        <v>0</v>
      </c>
      <c r="BH195" s="159">
        <f>IF(N195="sníž. přenesená",J195,0)</f>
        <v>0</v>
      </c>
      <c r="BI195" s="159">
        <f>IF(N195="nulová",J195,0)</f>
        <v>0</v>
      </c>
      <c r="BJ195" s="15" t="s">
        <v>78</v>
      </c>
      <c r="BK195" s="159">
        <f>ROUND(I195*H195,2)</f>
        <v>0</v>
      </c>
      <c r="BL195" s="15" t="s">
        <v>204</v>
      </c>
      <c r="BM195" s="15" t="s">
        <v>351</v>
      </c>
    </row>
    <row r="196" spans="2:65" s="11" customFormat="1">
      <c r="B196" s="163"/>
      <c r="C196" s="164"/>
      <c r="D196" s="160" t="s">
        <v>126</v>
      </c>
      <c r="E196" s="165" t="s">
        <v>19</v>
      </c>
      <c r="F196" s="166" t="s">
        <v>341</v>
      </c>
      <c r="G196" s="164"/>
      <c r="H196" s="167">
        <v>23</v>
      </c>
      <c r="I196" s="164"/>
      <c r="J196" s="164"/>
      <c r="K196" s="164"/>
      <c r="L196" s="168"/>
      <c r="M196" s="169"/>
      <c r="N196" s="170"/>
      <c r="O196" s="170"/>
      <c r="P196" s="170"/>
      <c r="Q196" s="170"/>
      <c r="R196" s="170"/>
      <c r="S196" s="170"/>
      <c r="T196" s="171"/>
      <c r="AT196" s="172" t="s">
        <v>126</v>
      </c>
      <c r="AU196" s="172" t="s">
        <v>80</v>
      </c>
      <c r="AV196" s="11" t="s">
        <v>80</v>
      </c>
      <c r="AW196" s="11" t="s">
        <v>34</v>
      </c>
      <c r="AX196" s="11" t="s">
        <v>78</v>
      </c>
      <c r="AY196" s="172" t="s">
        <v>114</v>
      </c>
    </row>
    <row r="197" spans="2:65" s="1" customFormat="1" ht="22.5" customHeight="1">
      <c r="B197" s="29"/>
      <c r="C197" s="150" t="s">
        <v>352</v>
      </c>
      <c r="D197" s="150" t="s">
        <v>117</v>
      </c>
      <c r="E197" s="151" t="s">
        <v>353</v>
      </c>
      <c r="F197" s="152" t="s">
        <v>354</v>
      </c>
      <c r="G197" s="153" t="s">
        <v>245</v>
      </c>
      <c r="H197" s="154">
        <v>0.749</v>
      </c>
      <c r="I197" s="155">
        <v>0</v>
      </c>
      <c r="J197" s="155">
        <f>ROUND(I197*H197,2)</f>
        <v>0</v>
      </c>
      <c r="K197" s="152" t="s">
        <v>132</v>
      </c>
      <c r="L197" s="33"/>
      <c r="M197" s="55" t="s">
        <v>19</v>
      </c>
      <c r="N197" s="156" t="s">
        <v>44</v>
      </c>
      <c r="O197" s="157">
        <v>2.2549999999999999</v>
      </c>
      <c r="P197" s="157">
        <f>O197*H197</f>
        <v>1.688995</v>
      </c>
      <c r="Q197" s="157">
        <v>0</v>
      </c>
      <c r="R197" s="157">
        <f>Q197*H197</f>
        <v>0</v>
      </c>
      <c r="S197" s="157">
        <v>0</v>
      </c>
      <c r="T197" s="158">
        <f>S197*H197</f>
        <v>0</v>
      </c>
      <c r="AR197" s="15" t="s">
        <v>204</v>
      </c>
      <c r="AT197" s="15" t="s">
        <v>117</v>
      </c>
      <c r="AU197" s="15" t="s">
        <v>80</v>
      </c>
      <c r="AY197" s="15" t="s">
        <v>114</v>
      </c>
      <c r="BE197" s="159">
        <f>IF(N197="základní",J197,0)</f>
        <v>0</v>
      </c>
      <c r="BF197" s="159">
        <f>IF(N197="snížená",J197,0)</f>
        <v>0</v>
      </c>
      <c r="BG197" s="159">
        <f>IF(N197="zákl. přenesená",J197,0)</f>
        <v>0</v>
      </c>
      <c r="BH197" s="159">
        <f>IF(N197="sníž. přenesená",J197,0)</f>
        <v>0</v>
      </c>
      <c r="BI197" s="159">
        <f>IF(N197="nulová",J197,0)</f>
        <v>0</v>
      </c>
      <c r="BJ197" s="15" t="s">
        <v>78</v>
      </c>
      <c r="BK197" s="159">
        <f>ROUND(I197*H197,2)</f>
        <v>0</v>
      </c>
      <c r="BL197" s="15" t="s">
        <v>204</v>
      </c>
      <c r="BM197" s="15" t="s">
        <v>355</v>
      </c>
    </row>
    <row r="198" spans="2:65" s="1" customFormat="1" ht="78">
      <c r="B198" s="29"/>
      <c r="C198" s="30"/>
      <c r="D198" s="160" t="s">
        <v>124</v>
      </c>
      <c r="E198" s="30"/>
      <c r="F198" s="161" t="s">
        <v>356</v>
      </c>
      <c r="G198" s="30"/>
      <c r="H198" s="30"/>
      <c r="I198" s="30"/>
      <c r="J198" s="30"/>
      <c r="K198" s="30"/>
      <c r="L198" s="33"/>
      <c r="M198" s="162"/>
      <c r="N198" s="56"/>
      <c r="O198" s="56"/>
      <c r="P198" s="56"/>
      <c r="Q198" s="56"/>
      <c r="R198" s="56"/>
      <c r="S198" s="56"/>
      <c r="T198" s="57"/>
      <c r="AT198" s="15" t="s">
        <v>124</v>
      </c>
      <c r="AU198" s="15" t="s">
        <v>80</v>
      </c>
    </row>
    <row r="199" spans="2:65" s="10" customFormat="1" ht="22.9" customHeight="1">
      <c r="B199" s="135"/>
      <c r="C199" s="136"/>
      <c r="D199" s="137" t="s">
        <v>72</v>
      </c>
      <c r="E199" s="148" t="s">
        <v>357</v>
      </c>
      <c r="F199" s="148" t="s">
        <v>358</v>
      </c>
      <c r="G199" s="136"/>
      <c r="H199" s="136"/>
      <c r="I199" s="136"/>
      <c r="J199" s="149">
        <f>BK199</f>
        <v>0</v>
      </c>
      <c r="K199" s="136"/>
      <c r="L199" s="140"/>
      <c r="M199" s="141"/>
      <c r="N199" s="142"/>
      <c r="O199" s="142"/>
      <c r="P199" s="143">
        <f>SUM(P200:P205)</f>
        <v>18.52928</v>
      </c>
      <c r="Q199" s="142"/>
      <c r="R199" s="143">
        <f>SUM(R200:R205)</f>
        <v>0.19</v>
      </c>
      <c r="S199" s="142"/>
      <c r="T199" s="144">
        <f>SUM(T200:T205)</f>
        <v>0</v>
      </c>
      <c r="AR199" s="145" t="s">
        <v>80</v>
      </c>
      <c r="AT199" s="146" t="s">
        <v>72</v>
      </c>
      <c r="AU199" s="146" t="s">
        <v>78</v>
      </c>
      <c r="AY199" s="145" t="s">
        <v>114</v>
      </c>
      <c r="BK199" s="147">
        <f>SUM(BK200:BK205)</f>
        <v>0</v>
      </c>
    </row>
    <row r="200" spans="2:65" s="1" customFormat="1" ht="16.5" customHeight="1">
      <c r="B200" s="29"/>
      <c r="C200" s="150" t="s">
        <v>360</v>
      </c>
      <c r="D200" s="150" t="s">
        <v>117</v>
      </c>
      <c r="E200" s="151" t="s">
        <v>361</v>
      </c>
      <c r="F200" s="152" t="s">
        <v>362</v>
      </c>
      <c r="G200" s="153" t="s">
        <v>292</v>
      </c>
      <c r="H200" s="154">
        <v>1</v>
      </c>
      <c r="I200" s="155">
        <v>0</v>
      </c>
      <c r="J200" s="155">
        <f t="shared" ref="J200" si="0">ROUND(I200*H200,2)</f>
        <v>0</v>
      </c>
      <c r="K200" s="152" t="s">
        <v>121</v>
      </c>
      <c r="L200" s="33"/>
      <c r="M200" s="55" t="s">
        <v>19</v>
      </c>
      <c r="N200" s="156" t="s">
        <v>44</v>
      </c>
      <c r="O200" s="157">
        <v>16.399999999999999</v>
      </c>
      <c r="P200" s="157">
        <f t="shared" ref="P200" si="1">O200*H200</f>
        <v>16.399999999999999</v>
      </c>
      <c r="Q200" s="157">
        <v>0</v>
      </c>
      <c r="R200" s="157">
        <f t="shared" ref="R200" si="2">Q200*H200</f>
        <v>0</v>
      </c>
      <c r="S200" s="157">
        <v>0</v>
      </c>
      <c r="T200" s="158">
        <f t="shared" ref="T200" si="3">S200*H200</f>
        <v>0</v>
      </c>
      <c r="AR200" s="15" t="s">
        <v>204</v>
      </c>
      <c r="AT200" s="15" t="s">
        <v>117</v>
      </c>
      <c r="AU200" s="15" t="s">
        <v>80</v>
      </c>
      <c r="AY200" s="15" t="s">
        <v>114</v>
      </c>
      <c r="BE200" s="159">
        <f t="shared" ref="BE200" si="4">IF(N200="základní",J200,0)</f>
        <v>0</v>
      </c>
      <c r="BF200" s="159">
        <f t="shared" ref="BF200" si="5">IF(N200="snížená",J200,0)</f>
        <v>0</v>
      </c>
      <c r="BG200" s="159">
        <f t="shared" ref="BG200" si="6">IF(N200="zákl. přenesená",J200,0)</f>
        <v>0</v>
      </c>
      <c r="BH200" s="159">
        <f t="shared" ref="BH200" si="7">IF(N200="sníž. přenesená",J200,0)</f>
        <v>0</v>
      </c>
      <c r="BI200" s="159">
        <f t="shared" ref="BI200" si="8">IF(N200="nulová",J200,0)</f>
        <v>0</v>
      </c>
      <c r="BJ200" s="15" t="s">
        <v>78</v>
      </c>
      <c r="BK200" s="159">
        <f t="shared" ref="BK200" si="9">ROUND(I200*H200,2)</f>
        <v>0</v>
      </c>
      <c r="BL200" s="15" t="s">
        <v>204</v>
      </c>
      <c r="BM200" s="15" t="s">
        <v>363</v>
      </c>
    </row>
    <row r="201" spans="2:65" s="1" customFormat="1" ht="107.25">
      <c r="B201" s="29"/>
      <c r="C201" s="30"/>
      <c r="D201" s="160" t="s">
        <v>124</v>
      </c>
      <c r="E201" s="30"/>
      <c r="F201" s="161" t="s">
        <v>359</v>
      </c>
      <c r="G201" s="30"/>
      <c r="H201" s="30"/>
      <c r="I201" s="30"/>
      <c r="J201" s="30"/>
      <c r="K201" s="30"/>
      <c r="L201" s="33"/>
      <c r="M201" s="162"/>
      <c r="N201" s="56"/>
      <c r="O201" s="56"/>
      <c r="P201" s="56"/>
      <c r="Q201" s="56"/>
      <c r="R201" s="56"/>
      <c r="S201" s="56"/>
      <c r="T201" s="57"/>
      <c r="AT201" s="15" t="s">
        <v>124</v>
      </c>
      <c r="AU201" s="15" t="s">
        <v>80</v>
      </c>
    </row>
    <row r="202" spans="2:65" s="1" customFormat="1" ht="16.5" customHeight="1">
      <c r="B202" s="29"/>
      <c r="C202" s="183" t="s">
        <v>364</v>
      </c>
      <c r="D202" s="183" t="s">
        <v>168</v>
      </c>
      <c r="E202" s="184" t="s">
        <v>365</v>
      </c>
      <c r="F202" s="185" t="s">
        <v>366</v>
      </c>
      <c r="G202" s="186" t="s">
        <v>292</v>
      </c>
      <c r="H202" s="187">
        <v>1</v>
      </c>
      <c r="I202" s="188">
        <v>0</v>
      </c>
      <c r="J202" s="188">
        <f>ROUND(I202*H202,2)</f>
        <v>0</v>
      </c>
      <c r="K202" s="185" t="s">
        <v>19</v>
      </c>
      <c r="L202" s="189"/>
      <c r="M202" s="190" t="s">
        <v>19</v>
      </c>
      <c r="N202" s="191" t="s">
        <v>44</v>
      </c>
      <c r="O202" s="157">
        <v>0</v>
      </c>
      <c r="P202" s="157">
        <f>O202*H202</f>
        <v>0</v>
      </c>
      <c r="Q202" s="157">
        <v>0.14499999999999999</v>
      </c>
      <c r="R202" s="157">
        <f>Q202*H202</f>
        <v>0.14499999999999999</v>
      </c>
      <c r="S202" s="157">
        <v>0</v>
      </c>
      <c r="T202" s="158">
        <f>S202*H202</f>
        <v>0</v>
      </c>
      <c r="AR202" s="15" t="s">
        <v>291</v>
      </c>
      <c r="AT202" s="15" t="s">
        <v>168</v>
      </c>
      <c r="AU202" s="15" t="s">
        <v>80</v>
      </c>
      <c r="AY202" s="15" t="s">
        <v>114</v>
      </c>
      <c r="BE202" s="159">
        <f>IF(N202="základní",J202,0)</f>
        <v>0</v>
      </c>
      <c r="BF202" s="159">
        <f>IF(N202="snížená",J202,0)</f>
        <v>0</v>
      </c>
      <c r="BG202" s="159">
        <f>IF(N202="zákl. přenesená",J202,0)</f>
        <v>0</v>
      </c>
      <c r="BH202" s="159">
        <f>IF(N202="sníž. přenesená",J202,0)</f>
        <v>0</v>
      </c>
      <c r="BI202" s="159">
        <f>IF(N202="nulová",J202,0)</f>
        <v>0</v>
      </c>
      <c r="BJ202" s="15" t="s">
        <v>78</v>
      </c>
      <c r="BK202" s="159">
        <f>ROUND(I202*H202,2)</f>
        <v>0</v>
      </c>
      <c r="BL202" s="15" t="s">
        <v>204</v>
      </c>
      <c r="BM202" s="15" t="s">
        <v>367</v>
      </c>
    </row>
    <row r="203" spans="2:65" s="1" customFormat="1" ht="16.5" customHeight="1">
      <c r="B203" s="29"/>
      <c r="C203" s="183" t="s">
        <v>368</v>
      </c>
      <c r="D203" s="183" t="s">
        <v>168</v>
      </c>
      <c r="E203" s="184" t="s">
        <v>369</v>
      </c>
      <c r="F203" s="185" t="s">
        <v>370</v>
      </c>
      <c r="G203" s="186" t="s">
        <v>292</v>
      </c>
      <c r="H203" s="187">
        <v>1</v>
      </c>
      <c r="I203" s="188">
        <v>0</v>
      </c>
      <c r="J203" s="188">
        <f>ROUND(I203*H203,2)</f>
        <v>0</v>
      </c>
      <c r="K203" s="185" t="s">
        <v>19</v>
      </c>
      <c r="L203" s="189"/>
      <c r="M203" s="190" t="s">
        <v>19</v>
      </c>
      <c r="N203" s="191" t="s">
        <v>44</v>
      </c>
      <c r="O203" s="157">
        <v>0</v>
      </c>
      <c r="P203" s="157">
        <f>O203*H203</f>
        <v>0</v>
      </c>
      <c r="Q203" s="157">
        <v>4.4999999999999998E-2</v>
      </c>
      <c r="R203" s="157">
        <f>Q203*H203</f>
        <v>4.4999999999999998E-2</v>
      </c>
      <c r="S203" s="157">
        <v>0</v>
      </c>
      <c r="T203" s="158">
        <f>S203*H203</f>
        <v>0</v>
      </c>
      <c r="AR203" s="15" t="s">
        <v>291</v>
      </c>
      <c r="AT203" s="15" t="s">
        <v>168</v>
      </c>
      <c r="AU203" s="15" t="s">
        <v>80</v>
      </c>
      <c r="AY203" s="15" t="s">
        <v>114</v>
      </c>
      <c r="BE203" s="159">
        <f>IF(N203="základní",J203,0)</f>
        <v>0</v>
      </c>
      <c r="BF203" s="159">
        <f>IF(N203="snížená",J203,0)</f>
        <v>0</v>
      </c>
      <c r="BG203" s="159">
        <f>IF(N203="zákl. přenesená",J203,0)</f>
        <v>0</v>
      </c>
      <c r="BH203" s="159">
        <f>IF(N203="sníž. přenesená",J203,0)</f>
        <v>0</v>
      </c>
      <c r="BI203" s="159">
        <f>IF(N203="nulová",J203,0)</f>
        <v>0</v>
      </c>
      <c r="BJ203" s="15" t="s">
        <v>78</v>
      </c>
      <c r="BK203" s="159">
        <f>ROUND(I203*H203,2)</f>
        <v>0</v>
      </c>
      <c r="BL203" s="15" t="s">
        <v>204</v>
      </c>
      <c r="BM203" s="15" t="s">
        <v>371</v>
      </c>
    </row>
    <row r="204" spans="2:65" s="1" customFormat="1" ht="22.5" customHeight="1">
      <c r="B204" s="29"/>
      <c r="C204" s="150" t="s">
        <v>372</v>
      </c>
      <c r="D204" s="150" t="s">
        <v>117</v>
      </c>
      <c r="E204" s="151" t="s">
        <v>373</v>
      </c>
      <c r="F204" s="152" t="s">
        <v>374</v>
      </c>
      <c r="G204" s="153" t="s">
        <v>245</v>
      </c>
      <c r="H204" s="154">
        <v>0.64</v>
      </c>
      <c r="I204" s="155">
        <v>0</v>
      </c>
      <c r="J204" s="155">
        <f>ROUND(I204*H204,2)</f>
        <v>0</v>
      </c>
      <c r="K204" s="152" t="s">
        <v>132</v>
      </c>
      <c r="L204" s="33"/>
      <c r="M204" s="55" t="s">
        <v>19</v>
      </c>
      <c r="N204" s="156" t="s">
        <v>44</v>
      </c>
      <c r="O204" s="157">
        <v>3.327</v>
      </c>
      <c r="P204" s="157">
        <f>O204*H204</f>
        <v>2.1292800000000001</v>
      </c>
      <c r="Q204" s="157">
        <v>0</v>
      </c>
      <c r="R204" s="157">
        <f>Q204*H204</f>
        <v>0</v>
      </c>
      <c r="S204" s="157">
        <v>0</v>
      </c>
      <c r="T204" s="158">
        <f>S204*H204</f>
        <v>0</v>
      </c>
      <c r="AR204" s="15" t="s">
        <v>204</v>
      </c>
      <c r="AT204" s="15" t="s">
        <v>117</v>
      </c>
      <c r="AU204" s="15" t="s">
        <v>80</v>
      </c>
      <c r="AY204" s="15" t="s">
        <v>114</v>
      </c>
      <c r="BE204" s="159">
        <f>IF(N204="základní",J204,0)</f>
        <v>0</v>
      </c>
      <c r="BF204" s="159">
        <f>IF(N204="snížená",J204,0)</f>
        <v>0</v>
      </c>
      <c r="BG204" s="159">
        <f>IF(N204="zákl. přenesená",J204,0)</f>
        <v>0</v>
      </c>
      <c r="BH204" s="159">
        <f>IF(N204="sníž. přenesená",J204,0)</f>
        <v>0</v>
      </c>
      <c r="BI204" s="159">
        <f>IF(N204="nulová",J204,0)</f>
        <v>0</v>
      </c>
      <c r="BJ204" s="15" t="s">
        <v>78</v>
      </c>
      <c r="BK204" s="159">
        <f>ROUND(I204*H204,2)</f>
        <v>0</v>
      </c>
      <c r="BL204" s="15" t="s">
        <v>204</v>
      </c>
      <c r="BM204" s="15" t="s">
        <v>375</v>
      </c>
    </row>
    <row r="205" spans="2:65" s="1" customFormat="1" ht="78">
      <c r="B205" s="29"/>
      <c r="C205" s="30"/>
      <c r="D205" s="160" t="s">
        <v>124</v>
      </c>
      <c r="E205" s="30"/>
      <c r="F205" s="161" t="s">
        <v>376</v>
      </c>
      <c r="G205" s="30"/>
      <c r="H205" s="30"/>
      <c r="I205" s="30"/>
      <c r="J205" s="30"/>
      <c r="K205" s="30"/>
      <c r="L205" s="33"/>
      <c r="M205" s="162"/>
      <c r="N205" s="56"/>
      <c r="O205" s="56"/>
      <c r="P205" s="56"/>
      <c r="Q205" s="56"/>
      <c r="R205" s="56"/>
      <c r="S205" s="56"/>
      <c r="T205" s="57"/>
      <c r="AT205" s="15" t="s">
        <v>124</v>
      </c>
      <c r="AU205" s="15" t="s">
        <v>80</v>
      </c>
    </row>
    <row r="206" spans="2:65" s="10" customFormat="1" ht="22.9" customHeight="1">
      <c r="B206" s="135"/>
      <c r="C206" s="136"/>
      <c r="D206" s="137" t="s">
        <v>72</v>
      </c>
      <c r="E206" s="148" t="s">
        <v>378</v>
      </c>
      <c r="F206" s="148" t="s">
        <v>379</v>
      </c>
      <c r="G206" s="136"/>
      <c r="H206" s="136"/>
      <c r="I206" s="136"/>
      <c r="J206" s="149">
        <f>BK206</f>
        <v>0</v>
      </c>
      <c r="K206" s="136"/>
      <c r="L206" s="140"/>
      <c r="M206" s="141"/>
      <c r="N206" s="142"/>
      <c r="O206" s="142"/>
      <c r="P206" s="143">
        <f>SUM(P207:P216)</f>
        <v>2.5135179999999999</v>
      </c>
      <c r="Q206" s="142"/>
      <c r="R206" s="143">
        <f>SUM(R207:R216)</f>
        <v>4.0946400000000001E-2</v>
      </c>
      <c r="S206" s="142"/>
      <c r="T206" s="144">
        <f>SUM(T207:T216)</f>
        <v>0</v>
      </c>
      <c r="AR206" s="145" t="s">
        <v>80</v>
      </c>
      <c r="AT206" s="146" t="s">
        <v>72</v>
      </c>
      <c r="AU206" s="146" t="s">
        <v>78</v>
      </c>
      <c r="AY206" s="145" t="s">
        <v>114</v>
      </c>
      <c r="BK206" s="147">
        <f>SUM(BK207:BK216)</f>
        <v>0</v>
      </c>
    </row>
    <row r="207" spans="2:65" s="1" customFormat="1" ht="16.5" customHeight="1">
      <c r="B207" s="29"/>
      <c r="C207" s="150" t="s">
        <v>380</v>
      </c>
      <c r="D207" s="150" t="s">
        <v>117</v>
      </c>
      <c r="E207" s="151" t="s">
        <v>381</v>
      </c>
      <c r="F207" s="152" t="s">
        <v>382</v>
      </c>
      <c r="G207" s="153" t="s">
        <v>162</v>
      </c>
      <c r="H207" s="154">
        <v>4.8</v>
      </c>
      <c r="I207" s="155">
        <v>0</v>
      </c>
      <c r="J207" s="155">
        <f>ROUND(I207*H207,2)</f>
        <v>0</v>
      </c>
      <c r="K207" s="152" t="s">
        <v>121</v>
      </c>
      <c r="L207" s="33"/>
      <c r="M207" s="55" t="s">
        <v>19</v>
      </c>
      <c r="N207" s="156" t="s">
        <v>44</v>
      </c>
      <c r="O207" s="157">
        <v>7.0000000000000007E-2</v>
      </c>
      <c r="P207" s="157">
        <f>O207*H207</f>
        <v>0.33600000000000002</v>
      </c>
      <c r="Q207" s="157">
        <v>2.0000000000000001E-4</v>
      </c>
      <c r="R207" s="157">
        <f>Q207*H207</f>
        <v>9.6000000000000002E-4</v>
      </c>
      <c r="S207" s="157">
        <v>0</v>
      </c>
      <c r="T207" s="158">
        <f>S207*H207</f>
        <v>0</v>
      </c>
      <c r="AR207" s="15" t="s">
        <v>204</v>
      </c>
      <c r="AT207" s="15" t="s">
        <v>117</v>
      </c>
      <c r="AU207" s="15" t="s">
        <v>80</v>
      </c>
      <c r="AY207" s="15" t="s">
        <v>114</v>
      </c>
      <c r="BE207" s="159">
        <f>IF(N207="základní",J207,0)</f>
        <v>0</v>
      </c>
      <c r="BF207" s="159">
        <f>IF(N207="snížená",J207,0)</f>
        <v>0</v>
      </c>
      <c r="BG207" s="159">
        <f>IF(N207="zákl. přenesená",J207,0)</f>
        <v>0</v>
      </c>
      <c r="BH207" s="159">
        <f>IF(N207="sníž. přenesená",J207,0)</f>
        <v>0</v>
      </c>
      <c r="BI207" s="159">
        <f>IF(N207="nulová",J207,0)</f>
        <v>0</v>
      </c>
      <c r="BJ207" s="15" t="s">
        <v>78</v>
      </c>
      <c r="BK207" s="159">
        <f>ROUND(I207*H207,2)</f>
        <v>0</v>
      </c>
      <c r="BL207" s="15" t="s">
        <v>204</v>
      </c>
      <c r="BM207" s="15" t="s">
        <v>383</v>
      </c>
    </row>
    <row r="208" spans="2:65" s="1" customFormat="1" ht="39">
      <c r="B208" s="29"/>
      <c r="C208" s="30"/>
      <c r="D208" s="160" t="s">
        <v>124</v>
      </c>
      <c r="E208" s="30"/>
      <c r="F208" s="161" t="s">
        <v>384</v>
      </c>
      <c r="G208" s="30"/>
      <c r="H208" s="30"/>
      <c r="I208" s="30"/>
      <c r="J208" s="30"/>
      <c r="K208" s="30"/>
      <c r="L208" s="33"/>
      <c r="M208" s="162"/>
      <c r="N208" s="56"/>
      <c r="O208" s="56"/>
      <c r="P208" s="56"/>
      <c r="Q208" s="56"/>
      <c r="R208" s="56"/>
      <c r="S208" s="56"/>
      <c r="T208" s="57"/>
      <c r="AT208" s="15" t="s">
        <v>124</v>
      </c>
      <c r="AU208" s="15" t="s">
        <v>80</v>
      </c>
    </row>
    <row r="209" spans="2:65" s="11" customFormat="1">
      <c r="B209" s="163"/>
      <c r="C209" s="164"/>
      <c r="D209" s="160" t="s">
        <v>126</v>
      </c>
      <c r="E209" s="165" t="s">
        <v>19</v>
      </c>
      <c r="F209" s="166" t="s">
        <v>385</v>
      </c>
      <c r="G209" s="164"/>
      <c r="H209" s="167">
        <v>4.8</v>
      </c>
      <c r="I209" s="164"/>
      <c r="J209" s="164"/>
      <c r="K209" s="164"/>
      <c r="L209" s="168"/>
      <c r="M209" s="169"/>
      <c r="N209" s="170"/>
      <c r="O209" s="170"/>
      <c r="P209" s="170"/>
      <c r="Q209" s="170"/>
      <c r="R209" s="170"/>
      <c r="S209" s="170"/>
      <c r="T209" s="171"/>
      <c r="AT209" s="172" t="s">
        <v>126</v>
      </c>
      <c r="AU209" s="172" t="s">
        <v>80</v>
      </c>
      <c r="AV209" s="11" t="s">
        <v>80</v>
      </c>
      <c r="AW209" s="11" t="s">
        <v>34</v>
      </c>
      <c r="AX209" s="11" t="s">
        <v>78</v>
      </c>
      <c r="AY209" s="172" t="s">
        <v>114</v>
      </c>
    </row>
    <row r="210" spans="2:65" s="1" customFormat="1" ht="16.5" customHeight="1">
      <c r="B210" s="29"/>
      <c r="C210" s="183" t="s">
        <v>386</v>
      </c>
      <c r="D210" s="183" t="s">
        <v>168</v>
      </c>
      <c r="E210" s="184" t="s">
        <v>387</v>
      </c>
      <c r="F210" s="185" t="s">
        <v>388</v>
      </c>
      <c r="G210" s="186" t="s">
        <v>162</v>
      </c>
      <c r="H210" s="187">
        <v>5.28</v>
      </c>
      <c r="I210" s="188">
        <v>0</v>
      </c>
      <c r="J210" s="188">
        <f>ROUND(I210*H210,2)</f>
        <v>0</v>
      </c>
      <c r="K210" s="185" t="s">
        <v>19</v>
      </c>
      <c r="L210" s="189"/>
      <c r="M210" s="190" t="s">
        <v>19</v>
      </c>
      <c r="N210" s="191" t="s">
        <v>44</v>
      </c>
      <c r="O210" s="157">
        <v>0</v>
      </c>
      <c r="P210" s="157">
        <f>O210*H210</f>
        <v>0</v>
      </c>
      <c r="Q210" s="157">
        <v>3.8000000000000002E-4</v>
      </c>
      <c r="R210" s="157">
        <f>Q210*H210</f>
        <v>2.0064000000000002E-3</v>
      </c>
      <c r="S210" s="157">
        <v>0</v>
      </c>
      <c r="T210" s="158">
        <f>S210*H210</f>
        <v>0</v>
      </c>
      <c r="AR210" s="15" t="s">
        <v>291</v>
      </c>
      <c r="AT210" s="15" t="s">
        <v>168</v>
      </c>
      <c r="AU210" s="15" t="s">
        <v>80</v>
      </c>
      <c r="AY210" s="15" t="s">
        <v>114</v>
      </c>
      <c r="BE210" s="159">
        <f>IF(N210="základní",J210,0)</f>
        <v>0</v>
      </c>
      <c r="BF210" s="159">
        <f>IF(N210="snížená",J210,0)</f>
        <v>0</v>
      </c>
      <c r="BG210" s="159">
        <f>IF(N210="zákl. přenesená",J210,0)</f>
        <v>0</v>
      </c>
      <c r="BH210" s="159">
        <f>IF(N210="sníž. přenesená",J210,0)</f>
        <v>0</v>
      </c>
      <c r="BI210" s="159">
        <f>IF(N210="nulová",J210,0)</f>
        <v>0</v>
      </c>
      <c r="BJ210" s="15" t="s">
        <v>78</v>
      </c>
      <c r="BK210" s="159">
        <f>ROUND(I210*H210,2)</f>
        <v>0</v>
      </c>
      <c r="BL210" s="15" t="s">
        <v>204</v>
      </c>
      <c r="BM210" s="15" t="s">
        <v>389</v>
      </c>
    </row>
    <row r="211" spans="2:65" s="11" customFormat="1">
      <c r="B211" s="163"/>
      <c r="C211" s="164"/>
      <c r="D211" s="160" t="s">
        <v>126</v>
      </c>
      <c r="E211" s="164"/>
      <c r="F211" s="166" t="s">
        <v>390</v>
      </c>
      <c r="G211" s="164"/>
      <c r="H211" s="167">
        <v>5.28</v>
      </c>
      <c r="I211" s="164"/>
      <c r="J211" s="164"/>
      <c r="K211" s="164"/>
      <c r="L211" s="168"/>
      <c r="M211" s="169"/>
      <c r="N211" s="170"/>
      <c r="O211" s="170"/>
      <c r="P211" s="170"/>
      <c r="Q211" s="170"/>
      <c r="R211" s="170"/>
      <c r="S211" s="170"/>
      <c r="T211" s="171"/>
      <c r="AT211" s="172" t="s">
        <v>126</v>
      </c>
      <c r="AU211" s="172" t="s">
        <v>80</v>
      </c>
      <c r="AV211" s="11" t="s">
        <v>80</v>
      </c>
      <c r="AW211" s="11" t="s">
        <v>4</v>
      </c>
      <c r="AX211" s="11" t="s">
        <v>78</v>
      </c>
      <c r="AY211" s="172" t="s">
        <v>114</v>
      </c>
    </row>
    <row r="212" spans="2:65" s="1" customFormat="1" ht="16.5" customHeight="1">
      <c r="B212" s="29"/>
      <c r="C212" s="150" t="s">
        <v>391</v>
      </c>
      <c r="D212" s="150" t="s">
        <v>117</v>
      </c>
      <c r="E212" s="151" t="s">
        <v>392</v>
      </c>
      <c r="F212" s="152" t="s">
        <v>393</v>
      </c>
      <c r="G212" s="153" t="s">
        <v>162</v>
      </c>
      <c r="H212" s="154">
        <v>4.8</v>
      </c>
      <c r="I212" s="155">
        <v>0</v>
      </c>
      <c r="J212" s="155">
        <f>ROUND(I212*H212,2)</f>
        <v>0</v>
      </c>
      <c r="K212" s="152" t="s">
        <v>121</v>
      </c>
      <c r="L212" s="33"/>
      <c r="M212" s="55" t="s">
        <v>19</v>
      </c>
      <c r="N212" s="156" t="s">
        <v>44</v>
      </c>
      <c r="O212" s="157">
        <v>0.44</v>
      </c>
      <c r="P212" s="157">
        <f>O212*H212</f>
        <v>2.1120000000000001</v>
      </c>
      <c r="Q212" s="157">
        <v>2E-3</v>
      </c>
      <c r="R212" s="157">
        <f>Q212*H212</f>
        <v>9.5999999999999992E-3</v>
      </c>
      <c r="S212" s="157">
        <v>0</v>
      </c>
      <c r="T212" s="158">
        <f>S212*H212</f>
        <v>0</v>
      </c>
      <c r="AR212" s="15" t="s">
        <v>204</v>
      </c>
      <c r="AT212" s="15" t="s">
        <v>117</v>
      </c>
      <c r="AU212" s="15" t="s">
        <v>80</v>
      </c>
      <c r="AY212" s="15" t="s">
        <v>114</v>
      </c>
      <c r="BE212" s="159">
        <f>IF(N212="základní",J212,0)</f>
        <v>0</v>
      </c>
      <c r="BF212" s="159">
        <f>IF(N212="snížená",J212,0)</f>
        <v>0</v>
      </c>
      <c r="BG212" s="159">
        <f>IF(N212="zákl. přenesená",J212,0)</f>
        <v>0</v>
      </c>
      <c r="BH212" s="159">
        <f>IF(N212="sníž. přenesená",J212,0)</f>
        <v>0</v>
      </c>
      <c r="BI212" s="159">
        <f>IF(N212="nulová",J212,0)</f>
        <v>0</v>
      </c>
      <c r="BJ212" s="15" t="s">
        <v>78</v>
      </c>
      <c r="BK212" s="159">
        <f>ROUND(I212*H212,2)</f>
        <v>0</v>
      </c>
      <c r="BL212" s="15" t="s">
        <v>204</v>
      </c>
      <c r="BM212" s="15" t="s">
        <v>394</v>
      </c>
    </row>
    <row r="213" spans="2:65" s="1" customFormat="1" ht="16.5" customHeight="1">
      <c r="B213" s="29"/>
      <c r="C213" s="183" t="s">
        <v>395</v>
      </c>
      <c r="D213" s="183" t="s">
        <v>168</v>
      </c>
      <c r="E213" s="184" t="s">
        <v>396</v>
      </c>
      <c r="F213" s="185" t="s">
        <v>397</v>
      </c>
      <c r="G213" s="186" t="s">
        <v>120</v>
      </c>
      <c r="H213" s="187">
        <v>2.2000000000000002</v>
      </c>
      <c r="I213" s="188">
        <v>0</v>
      </c>
      <c r="J213" s="188">
        <f>ROUND(I213*H213,2)</f>
        <v>0</v>
      </c>
      <c r="K213" s="185" t="s">
        <v>121</v>
      </c>
      <c r="L213" s="189"/>
      <c r="M213" s="190" t="s">
        <v>19</v>
      </c>
      <c r="N213" s="191" t="s">
        <v>44</v>
      </c>
      <c r="O213" s="157">
        <v>0</v>
      </c>
      <c r="P213" s="157">
        <f>O213*H213</f>
        <v>0</v>
      </c>
      <c r="Q213" s="157">
        <v>1.29E-2</v>
      </c>
      <c r="R213" s="157">
        <f>Q213*H213</f>
        <v>2.8380000000000002E-2</v>
      </c>
      <c r="S213" s="157">
        <v>0</v>
      </c>
      <c r="T213" s="158">
        <f>S213*H213</f>
        <v>0</v>
      </c>
      <c r="AR213" s="15" t="s">
        <v>291</v>
      </c>
      <c r="AT213" s="15" t="s">
        <v>168</v>
      </c>
      <c r="AU213" s="15" t="s">
        <v>80</v>
      </c>
      <c r="AY213" s="15" t="s">
        <v>114</v>
      </c>
      <c r="BE213" s="159">
        <f>IF(N213="základní",J213,0)</f>
        <v>0</v>
      </c>
      <c r="BF213" s="159">
        <f>IF(N213="snížená",J213,0)</f>
        <v>0</v>
      </c>
      <c r="BG213" s="159">
        <f>IF(N213="zákl. přenesená",J213,0)</f>
        <v>0</v>
      </c>
      <c r="BH213" s="159">
        <f>IF(N213="sníž. přenesená",J213,0)</f>
        <v>0</v>
      </c>
      <c r="BI213" s="159">
        <f>IF(N213="nulová",J213,0)</f>
        <v>0</v>
      </c>
      <c r="BJ213" s="15" t="s">
        <v>78</v>
      </c>
      <c r="BK213" s="159">
        <f>ROUND(I213*H213,2)</f>
        <v>0</v>
      </c>
      <c r="BL213" s="15" t="s">
        <v>204</v>
      </c>
      <c r="BM213" s="15" t="s">
        <v>398</v>
      </c>
    </row>
    <row r="214" spans="2:65" s="11" customFormat="1">
      <c r="B214" s="163"/>
      <c r="C214" s="164"/>
      <c r="D214" s="160" t="s">
        <v>126</v>
      </c>
      <c r="E214" s="164"/>
      <c r="F214" s="166" t="s">
        <v>399</v>
      </c>
      <c r="G214" s="164"/>
      <c r="H214" s="167">
        <v>2.2000000000000002</v>
      </c>
      <c r="I214" s="164"/>
      <c r="J214" s="164"/>
      <c r="K214" s="164"/>
      <c r="L214" s="168"/>
      <c r="M214" s="169"/>
      <c r="N214" s="170"/>
      <c r="O214" s="170"/>
      <c r="P214" s="170"/>
      <c r="Q214" s="170"/>
      <c r="R214" s="170"/>
      <c r="S214" s="170"/>
      <c r="T214" s="171"/>
      <c r="AT214" s="172" t="s">
        <v>126</v>
      </c>
      <c r="AU214" s="172" t="s">
        <v>80</v>
      </c>
      <c r="AV214" s="11" t="s">
        <v>80</v>
      </c>
      <c r="AW214" s="11" t="s">
        <v>4</v>
      </c>
      <c r="AX214" s="11" t="s">
        <v>78</v>
      </c>
      <c r="AY214" s="172" t="s">
        <v>114</v>
      </c>
    </row>
    <row r="215" spans="2:65" s="1" customFormat="1" ht="22.5" customHeight="1">
      <c r="B215" s="29"/>
      <c r="C215" s="150" t="s">
        <v>400</v>
      </c>
      <c r="D215" s="150" t="s">
        <v>117</v>
      </c>
      <c r="E215" s="151" t="s">
        <v>401</v>
      </c>
      <c r="F215" s="152" t="s">
        <v>402</v>
      </c>
      <c r="G215" s="153" t="s">
        <v>245</v>
      </c>
      <c r="H215" s="154">
        <v>4.1000000000000002E-2</v>
      </c>
      <c r="I215" s="155">
        <v>0</v>
      </c>
      <c r="J215" s="155">
        <f>ROUND(I215*H215,2)</f>
        <v>0</v>
      </c>
      <c r="K215" s="152" t="s">
        <v>121</v>
      </c>
      <c r="L215" s="33"/>
      <c r="M215" s="55" t="s">
        <v>19</v>
      </c>
      <c r="N215" s="156" t="s">
        <v>44</v>
      </c>
      <c r="O215" s="157">
        <v>1.5980000000000001</v>
      </c>
      <c r="P215" s="157">
        <f>O215*H215</f>
        <v>6.5518000000000007E-2</v>
      </c>
      <c r="Q215" s="157">
        <v>0</v>
      </c>
      <c r="R215" s="157">
        <f>Q215*H215</f>
        <v>0</v>
      </c>
      <c r="S215" s="157">
        <v>0</v>
      </c>
      <c r="T215" s="158">
        <f>S215*H215</f>
        <v>0</v>
      </c>
      <c r="AR215" s="15" t="s">
        <v>204</v>
      </c>
      <c r="AT215" s="15" t="s">
        <v>117</v>
      </c>
      <c r="AU215" s="15" t="s">
        <v>80</v>
      </c>
      <c r="AY215" s="15" t="s">
        <v>114</v>
      </c>
      <c r="BE215" s="159">
        <f>IF(N215="základní",J215,0)</f>
        <v>0</v>
      </c>
      <c r="BF215" s="159">
        <f>IF(N215="snížená",J215,0)</f>
        <v>0</v>
      </c>
      <c r="BG215" s="159">
        <f>IF(N215="zákl. přenesená",J215,0)</f>
        <v>0</v>
      </c>
      <c r="BH215" s="159">
        <f>IF(N215="sníž. přenesená",J215,0)</f>
        <v>0</v>
      </c>
      <c r="BI215" s="159">
        <f>IF(N215="nulová",J215,0)</f>
        <v>0</v>
      </c>
      <c r="BJ215" s="15" t="s">
        <v>78</v>
      </c>
      <c r="BK215" s="159">
        <f>ROUND(I215*H215,2)</f>
        <v>0</v>
      </c>
      <c r="BL215" s="15" t="s">
        <v>204</v>
      </c>
      <c r="BM215" s="15" t="s">
        <v>403</v>
      </c>
    </row>
    <row r="216" spans="2:65" s="1" customFormat="1" ht="78">
      <c r="B216" s="29"/>
      <c r="C216" s="30"/>
      <c r="D216" s="160" t="s">
        <v>124</v>
      </c>
      <c r="E216" s="30"/>
      <c r="F216" s="161" t="s">
        <v>377</v>
      </c>
      <c r="G216" s="30"/>
      <c r="H216" s="30"/>
      <c r="I216" s="30"/>
      <c r="J216" s="30"/>
      <c r="K216" s="30"/>
      <c r="L216" s="33"/>
      <c r="M216" s="162"/>
      <c r="N216" s="56"/>
      <c r="O216" s="56"/>
      <c r="P216" s="56"/>
      <c r="Q216" s="56"/>
      <c r="R216" s="56"/>
      <c r="S216" s="56"/>
      <c r="T216" s="57"/>
      <c r="AT216" s="15" t="s">
        <v>124</v>
      </c>
      <c r="AU216" s="15" t="s">
        <v>80</v>
      </c>
    </row>
    <row r="217" spans="2:65" s="10" customFormat="1" ht="22.9" customHeight="1">
      <c r="B217" s="135"/>
      <c r="C217" s="136"/>
      <c r="D217" s="137" t="s">
        <v>72</v>
      </c>
      <c r="E217" s="148" t="s">
        <v>404</v>
      </c>
      <c r="F217" s="148" t="s">
        <v>405</v>
      </c>
      <c r="G217" s="136"/>
      <c r="H217" s="136"/>
      <c r="I217" s="136"/>
      <c r="J217" s="149">
        <f>BK217</f>
        <v>0</v>
      </c>
      <c r="K217" s="136"/>
      <c r="L217" s="140"/>
      <c r="M217" s="141"/>
      <c r="N217" s="142"/>
      <c r="O217" s="142"/>
      <c r="P217" s="143">
        <f>SUM(P218:P225)</f>
        <v>12.62139</v>
      </c>
      <c r="Q217" s="142"/>
      <c r="R217" s="143">
        <f>SUM(R218:R225)</f>
        <v>3.0322949999999998E-2</v>
      </c>
      <c r="S217" s="142"/>
      <c r="T217" s="144">
        <f>SUM(T218:T225)</f>
        <v>0</v>
      </c>
      <c r="AR217" s="145" t="s">
        <v>80</v>
      </c>
      <c r="AT217" s="146" t="s">
        <v>72</v>
      </c>
      <c r="AU217" s="146" t="s">
        <v>78</v>
      </c>
      <c r="AY217" s="145" t="s">
        <v>114</v>
      </c>
      <c r="BK217" s="147">
        <f>SUM(BK218:BK225)</f>
        <v>0</v>
      </c>
    </row>
    <row r="218" spans="2:65" s="1" customFormat="1" ht="16.5" customHeight="1">
      <c r="B218" s="29"/>
      <c r="C218" s="150" t="s">
        <v>406</v>
      </c>
      <c r="D218" s="150" t="s">
        <v>117</v>
      </c>
      <c r="E218" s="151" t="s">
        <v>407</v>
      </c>
      <c r="F218" s="152" t="s">
        <v>408</v>
      </c>
      <c r="G218" s="153" t="s">
        <v>120</v>
      </c>
      <c r="H218" s="154">
        <v>49.064999999999998</v>
      </c>
      <c r="I218" s="155">
        <v>0</v>
      </c>
      <c r="J218" s="155">
        <f>ROUND(I218*H218,2)</f>
        <v>0</v>
      </c>
      <c r="K218" s="152" t="s">
        <v>132</v>
      </c>
      <c r="L218" s="33"/>
      <c r="M218" s="55" t="s">
        <v>19</v>
      </c>
      <c r="N218" s="156" t="s">
        <v>44</v>
      </c>
      <c r="O218" s="157">
        <v>3.3000000000000002E-2</v>
      </c>
      <c r="P218" s="157">
        <f>O218*H218</f>
        <v>1.6191450000000001</v>
      </c>
      <c r="Q218" s="157">
        <v>2.0000000000000001E-4</v>
      </c>
      <c r="R218" s="157">
        <f>Q218*H218</f>
        <v>9.8130000000000005E-3</v>
      </c>
      <c r="S218" s="157">
        <v>0</v>
      </c>
      <c r="T218" s="158">
        <f>S218*H218</f>
        <v>0</v>
      </c>
      <c r="AR218" s="15" t="s">
        <v>204</v>
      </c>
      <c r="AT218" s="15" t="s">
        <v>117</v>
      </c>
      <c r="AU218" s="15" t="s">
        <v>80</v>
      </c>
      <c r="AY218" s="15" t="s">
        <v>114</v>
      </c>
      <c r="BE218" s="159">
        <f>IF(N218="základní",J218,0)</f>
        <v>0</v>
      </c>
      <c r="BF218" s="159">
        <f>IF(N218="snížená",J218,0)</f>
        <v>0</v>
      </c>
      <c r="BG218" s="159">
        <f>IF(N218="zákl. přenesená",J218,0)</f>
        <v>0</v>
      </c>
      <c r="BH218" s="159">
        <f>IF(N218="sníž. přenesená",J218,0)</f>
        <v>0</v>
      </c>
      <c r="BI218" s="159">
        <f>IF(N218="nulová",J218,0)</f>
        <v>0</v>
      </c>
      <c r="BJ218" s="15" t="s">
        <v>78</v>
      </c>
      <c r="BK218" s="159">
        <f>ROUND(I218*H218,2)</f>
        <v>0</v>
      </c>
      <c r="BL218" s="15" t="s">
        <v>204</v>
      </c>
      <c r="BM218" s="15" t="s">
        <v>409</v>
      </c>
    </row>
    <row r="219" spans="2:65" s="11" customFormat="1">
      <c r="B219" s="163"/>
      <c r="C219" s="164"/>
      <c r="D219" s="160" t="s">
        <v>126</v>
      </c>
      <c r="E219" s="165" t="s">
        <v>19</v>
      </c>
      <c r="F219" s="166" t="s">
        <v>178</v>
      </c>
      <c r="G219" s="164"/>
      <c r="H219" s="167">
        <v>49.064999999999998</v>
      </c>
      <c r="I219" s="164"/>
      <c r="J219" s="164"/>
      <c r="K219" s="164"/>
      <c r="L219" s="168"/>
      <c r="M219" s="169"/>
      <c r="N219" s="170"/>
      <c r="O219" s="170"/>
      <c r="P219" s="170"/>
      <c r="Q219" s="170"/>
      <c r="R219" s="170"/>
      <c r="S219" s="170"/>
      <c r="T219" s="171"/>
      <c r="AT219" s="172" t="s">
        <v>126</v>
      </c>
      <c r="AU219" s="172" t="s">
        <v>80</v>
      </c>
      <c r="AV219" s="11" t="s">
        <v>80</v>
      </c>
      <c r="AW219" s="11" t="s">
        <v>34</v>
      </c>
      <c r="AX219" s="11" t="s">
        <v>78</v>
      </c>
      <c r="AY219" s="172" t="s">
        <v>114</v>
      </c>
    </row>
    <row r="220" spans="2:65" s="1" customFormat="1" ht="16.5" customHeight="1">
      <c r="B220" s="29"/>
      <c r="C220" s="150" t="s">
        <v>410</v>
      </c>
      <c r="D220" s="150" t="s">
        <v>117</v>
      </c>
      <c r="E220" s="151" t="s">
        <v>411</v>
      </c>
      <c r="F220" s="152" t="s">
        <v>412</v>
      </c>
      <c r="G220" s="153" t="s">
        <v>120</v>
      </c>
      <c r="H220" s="154">
        <v>137.46</v>
      </c>
      <c r="I220" s="155">
        <v>0</v>
      </c>
      <c r="J220" s="155">
        <f>ROUND(I220*H220,2)</f>
        <v>0</v>
      </c>
      <c r="K220" s="152" t="s">
        <v>121</v>
      </c>
      <c r="L220" s="33"/>
      <c r="M220" s="55" t="s">
        <v>19</v>
      </c>
      <c r="N220" s="156" t="s">
        <v>44</v>
      </c>
      <c r="O220" s="157">
        <v>2.4E-2</v>
      </c>
      <c r="P220" s="157">
        <f>O220*H220</f>
        <v>3.2990400000000002</v>
      </c>
      <c r="Q220" s="157">
        <v>1.0000000000000001E-5</v>
      </c>
      <c r="R220" s="157">
        <f>Q220*H220</f>
        <v>1.3746000000000001E-3</v>
      </c>
      <c r="S220" s="157">
        <v>0</v>
      </c>
      <c r="T220" s="158">
        <f>S220*H220</f>
        <v>0</v>
      </c>
      <c r="AR220" s="15" t="s">
        <v>204</v>
      </c>
      <c r="AT220" s="15" t="s">
        <v>117</v>
      </c>
      <c r="AU220" s="15" t="s">
        <v>80</v>
      </c>
      <c r="AY220" s="15" t="s">
        <v>114</v>
      </c>
      <c r="BE220" s="159">
        <f>IF(N220="základní",J220,0)</f>
        <v>0</v>
      </c>
      <c r="BF220" s="159">
        <f>IF(N220="snížená",J220,0)</f>
        <v>0</v>
      </c>
      <c r="BG220" s="159">
        <f>IF(N220="zákl. přenesená",J220,0)</f>
        <v>0</v>
      </c>
      <c r="BH220" s="159">
        <f>IF(N220="sníž. přenesená",J220,0)</f>
        <v>0</v>
      </c>
      <c r="BI220" s="159">
        <f>IF(N220="nulová",J220,0)</f>
        <v>0</v>
      </c>
      <c r="BJ220" s="15" t="s">
        <v>78</v>
      </c>
      <c r="BK220" s="159">
        <f>ROUND(I220*H220,2)</f>
        <v>0</v>
      </c>
      <c r="BL220" s="15" t="s">
        <v>204</v>
      </c>
      <c r="BM220" s="15" t="s">
        <v>413</v>
      </c>
    </row>
    <row r="221" spans="2:65" s="11" customFormat="1">
      <c r="B221" s="163"/>
      <c r="C221" s="164"/>
      <c r="D221" s="160" t="s">
        <v>126</v>
      </c>
      <c r="E221" s="165" t="s">
        <v>19</v>
      </c>
      <c r="F221" s="166" t="s">
        <v>414</v>
      </c>
      <c r="G221" s="164"/>
      <c r="H221" s="167">
        <v>27.36</v>
      </c>
      <c r="I221" s="164"/>
      <c r="J221" s="164"/>
      <c r="K221" s="164"/>
      <c r="L221" s="168"/>
      <c r="M221" s="169"/>
      <c r="N221" s="170"/>
      <c r="O221" s="170"/>
      <c r="P221" s="170"/>
      <c r="Q221" s="170"/>
      <c r="R221" s="170"/>
      <c r="S221" s="170"/>
      <c r="T221" s="171"/>
      <c r="AT221" s="172" t="s">
        <v>126</v>
      </c>
      <c r="AU221" s="172" t="s">
        <v>80</v>
      </c>
      <c r="AV221" s="11" t="s">
        <v>80</v>
      </c>
      <c r="AW221" s="11" t="s">
        <v>34</v>
      </c>
      <c r="AX221" s="11" t="s">
        <v>73</v>
      </c>
      <c r="AY221" s="172" t="s">
        <v>114</v>
      </c>
    </row>
    <row r="222" spans="2:65" s="11" customFormat="1">
      <c r="B222" s="163"/>
      <c r="C222" s="164"/>
      <c r="D222" s="160" t="s">
        <v>126</v>
      </c>
      <c r="E222" s="165" t="s">
        <v>19</v>
      </c>
      <c r="F222" s="166" t="s">
        <v>415</v>
      </c>
      <c r="G222" s="164"/>
      <c r="H222" s="167">
        <v>110.1</v>
      </c>
      <c r="I222" s="164"/>
      <c r="J222" s="164"/>
      <c r="K222" s="164"/>
      <c r="L222" s="168"/>
      <c r="M222" s="169"/>
      <c r="N222" s="170"/>
      <c r="O222" s="170"/>
      <c r="P222" s="170"/>
      <c r="Q222" s="170"/>
      <c r="R222" s="170"/>
      <c r="S222" s="170"/>
      <c r="T222" s="171"/>
      <c r="AT222" s="172" t="s">
        <v>126</v>
      </c>
      <c r="AU222" s="172" t="s">
        <v>80</v>
      </c>
      <c r="AV222" s="11" t="s">
        <v>80</v>
      </c>
      <c r="AW222" s="11" t="s">
        <v>34</v>
      </c>
      <c r="AX222" s="11" t="s">
        <v>73</v>
      </c>
      <c r="AY222" s="172" t="s">
        <v>114</v>
      </c>
    </row>
    <row r="223" spans="2:65" s="12" customFormat="1">
      <c r="B223" s="173"/>
      <c r="C223" s="174"/>
      <c r="D223" s="160" t="s">
        <v>126</v>
      </c>
      <c r="E223" s="175" t="s">
        <v>19</v>
      </c>
      <c r="F223" s="176" t="s">
        <v>149</v>
      </c>
      <c r="G223" s="174"/>
      <c r="H223" s="177">
        <v>137.46</v>
      </c>
      <c r="I223" s="174"/>
      <c r="J223" s="174"/>
      <c r="K223" s="174"/>
      <c r="L223" s="178"/>
      <c r="M223" s="179"/>
      <c r="N223" s="180"/>
      <c r="O223" s="180"/>
      <c r="P223" s="180"/>
      <c r="Q223" s="180"/>
      <c r="R223" s="180"/>
      <c r="S223" s="180"/>
      <c r="T223" s="181"/>
      <c r="AT223" s="182" t="s">
        <v>126</v>
      </c>
      <c r="AU223" s="182" t="s">
        <v>80</v>
      </c>
      <c r="AV223" s="12" t="s">
        <v>122</v>
      </c>
      <c r="AW223" s="12" t="s">
        <v>34</v>
      </c>
      <c r="AX223" s="12" t="s">
        <v>78</v>
      </c>
      <c r="AY223" s="182" t="s">
        <v>114</v>
      </c>
    </row>
    <row r="224" spans="2:65" s="1" customFormat="1" ht="22.5" customHeight="1">
      <c r="B224" s="29"/>
      <c r="C224" s="150" t="s">
        <v>416</v>
      </c>
      <c r="D224" s="150" t="s">
        <v>117</v>
      </c>
      <c r="E224" s="151" t="s">
        <v>417</v>
      </c>
      <c r="F224" s="152" t="s">
        <v>418</v>
      </c>
      <c r="G224" s="153" t="s">
        <v>120</v>
      </c>
      <c r="H224" s="154">
        <v>49.064999999999998</v>
      </c>
      <c r="I224" s="155">
        <v>0</v>
      </c>
      <c r="J224" s="155">
        <f>ROUND(I224*H224,2)</f>
        <v>0</v>
      </c>
      <c r="K224" s="152" t="s">
        <v>132</v>
      </c>
      <c r="L224" s="33"/>
      <c r="M224" s="55" t="s">
        <v>19</v>
      </c>
      <c r="N224" s="156" t="s">
        <v>44</v>
      </c>
      <c r="O224" s="157">
        <v>5.2999999999999999E-2</v>
      </c>
      <c r="P224" s="157">
        <f>O224*H224</f>
        <v>2.6004449999999997</v>
      </c>
      <c r="Q224" s="157">
        <v>1.2999999999999999E-4</v>
      </c>
      <c r="R224" s="157">
        <f>Q224*H224</f>
        <v>6.3784499999999991E-3</v>
      </c>
      <c r="S224" s="157">
        <v>0</v>
      </c>
      <c r="T224" s="158">
        <f>S224*H224</f>
        <v>0</v>
      </c>
      <c r="AR224" s="15" t="s">
        <v>204</v>
      </c>
      <c r="AT224" s="15" t="s">
        <v>117</v>
      </c>
      <c r="AU224" s="15" t="s">
        <v>80</v>
      </c>
      <c r="AY224" s="15" t="s">
        <v>114</v>
      </c>
      <c r="BE224" s="159">
        <f>IF(N224="základní",J224,0)</f>
        <v>0</v>
      </c>
      <c r="BF224" s="159">
        <f>IF(N224="snížená",J224,0)</f>
        <v>0</v>
      </c>
      <c r="BG224" s="159">
        <f>IF(N224="zákl. přenesená",J224,0)</f>
        <v>0</v>
      </c>
      <c r="BH224" s="159">
        <f>IF(N224="sníž. přenesená",J224,0)</f>
        <v>0</v>
      </c>
      <c r="BI224" s="159">
        <f>IF(N224="nulová",J224,0)</f>
        <v>0</v>
      </c>
      <c r="BJ224" s="15" t="s">
        <v>78</v>
      </c>
      <c r="BK224" s="159">
        <f>ROUND(I224*H224,2)</f>
        <v>0</v>
      </c>
      <c r="BL224" s="15" t="s">
        <v>204</v>
      </c>
      <c r="BM224" s="15" t="s">
        <v>419</v>
      </c>
    </row>
    <row r="225" spans="2:65" s="1" customFormat="1" ht="22.5" customHeight="1">
      <c r="B225" s="29"/>
      <c r="C225" s="150" t="s">
        <v>420</v>
      </c>
      <c r="D225" s="150" t="s">
        <v>117</v>
      </c>
      <c r="E225" s="151" t="s">
        <v>421</v>
      </c>
      <c r="F225" s="152" t="s">
        <v>422</v>
      </c>
      <c r="G225" s="153" t="s">
        <v>120</v>
      </c>
      <c r="H225" s="154">
        <v>49.064999999999998</v>
      </c>
      <c r="I225" s="155">
        <v>0</v>
      </c>
      <c r="J225" s="155">
        <f>ROUND(I225*H225,2)</f>
        <v>0</v>
      </c>
      <c r="K225" s="152" t="s">
        <v>132</v>
      </c>
      <c r="L225" s="33"/>
      <c r="M225" s="55" t="s">
        <v>19</v>
      </c>
      <c r="N225" s="156" t="s">
        <v>44</v>
      </c>
      <c r="O225" s="157">
        <v>0.104</v>
      </c>
      <c r="P225" s="157">
        <f>O225*H225</f>
        <v>5.10276</v>
      </c>
      <c r="Q225" s="157">
        <v>2.5999999999999998E-4</v>
      </c>
      <c r="R225" s="157">
        <f>Q225*H225</f>
        <v>1.2756899999999998E-2</v>
      </c>
      <c r="S225" s="157">
        <v>0</v>
      </c>
      <c r="T225" s="158">
        <f>S225*H225</f>
        <v>0</v>
      </c>
      <c r="AR225" s="15" t="s">
        <v>204</v>
      </c>
      <c r="AT225" s="15" t="s">
        <v>117</v>
      </c>
      <c r="AU225" s="15" t="s">
        <v>80</v>
      </c>
      <c r="AY225" s="15" t="s">
        <v>114</v>
      </c>
      <c r="BE225" s="159">
        <f>IF(N225="základní",J225,0)</f>
        <v>0</v>
      </c>
      <c r="BF225" s="159">
        <f>IF(N225="snížená",J225,0)</f>
        <v>0</v>
      </c>
      <c r="BG225" s="159">
        <f>IF(N225="zákl. přenesená",J225,0)</f>
        <v>0</v>
      </c>
      <c r="BH225" s="159">
        <f>IF(N225="sníž. přenesená",J225,0)</f>
        <v>0</v>
      </c>
      <c r="BI225" s="159">
        <f>IF(N225="nulová",J225,0)</f>
        <v>0</v>
      </c>
      <c r="BJ225" s="15" t="s">
        <v>78</v>
      </c>
      <c r="BK225" s="159">
        <f>ROUND(I225*H225,2)</f>
        <v>0</v>
      </c>
      <c r="BL225" s="15" t="s">
        <v>204</v>
      </c>
      <c r="BM225" s="15" t="s">
        <v>423</v>
      </c>
    </row>
    <row r="226" spans="2:65" s="10" customFormat="1" ht="25.9" customHeight="1">
      <c r="B226" s="135"/>
      <c r="C226" s="136"/>
      <c r="D226" s="137" t="s">
        <v>72</v>
      </c>
      <c r="E226" s="274">
        <v>787</v>
      </c>
      <c r="F226" s="274" t="s">
        <v>620</v>
      </c>
      <c r="G226" s="136"/>
      <c r="H226" s="136"/>
      <c r="I226" s="136"/>
      <c r="J226" s="139">
        <f>BK226</f>
        <v>0</v>
      </c>
      <c r="K226" s="136"/>
      <c r="L226" s="140"/>
      <c r="M226" s="141"/>
      <c r="N226" s="142"/>
      <c r="O226" s="142"/>
      <c r="P226" s="143">
        <f>SUM(P227:P228)</f>
        <v>0</v>
      </c>
      <c r="Q226" s="142"/>
      <c r="R226" s="143">
        <f>SUM(R227:R228)</f>
        <v>0</v>
      </c>
      <c r="S226" s="142"/>
      <c r="T226" s="144">
        <f>SUM(T227:T228)</f>
        <v>0</v>
      </c>
      <c r="AR226" s="145" t="s">
        <v>142</v>
      </c>
      <c r="AT226" s="146" t="s">
        <v>72</v>
      </c>
      <c r="AU226" s="146" t="s">
        <v>73</v>
      </c>
      <c r="AY226" s="145" t="s">
        <v>114</v>
      </c>
      <c r="BK226" s="147">
        <f>SUM(BK227:BK228)</f>
        <v>0</v>
      </c>
    </row>
    <row r="227" spans="2:65" s="1" customFormat="1" ht="16.5" customHeight="1">
      <c r="B227" s="29"/>
      <c r="C227" s="150" t="s">
        <v>424</v>
      </c>
      <c r="D227" s="150" t="s">
        <v>117</v>
      </c>
      <c r="E227" s="275" t="s">
        <v>616</v>
      </c>
      <c r="F227" s="276" t="s">
        <v>617</v>
      </c>
      <c r="G227" s="153" t="s">
        <v>120</v>
      </c>
      <c r="H227" s="154">
        <v>25</v>
      </c>
      <c r="I227" s="155">
        <v>0</v>
      </c>
      <c r="J227" s="155">
        <f>ROUND(I227*H227,2)</f>
        <v>0</v>
      </c>
      <c r="K227" s="152" t="s">
        <v>121</v>
      </c>
      <c r="L227" s="33"/>
      <c r="M227" s="55" t="s">
        <v>19</v>
      </c>
      <c r="N227" s="156" t="s">
        <v>44</v>
      </c>
      <c r="O227" s="157">
        <v>0</v>
      </c>
      <c r="P227" s="157">
        <f>O227*H227</f>
        <v>0</v>
      </c>
      <c r="Q227" s="157">
        <v>0</v>
      </c>
      <c r="R227" s="157">
        <f>Q227*H227</f>
        <v>0</v>
      </c>
      <c r="S227" s="157">
        <v>0</v>
      </c>
      <c r="T227" s="158">
        <f>S227*H227</f>
        <v>0</v>
      </c>
      <c r="AR227" s="15" t="s">
        <v>425</v>
      </c>
      <c r="AT227" s="15" t="s">
        <v>117</v>
      </c>
      <c r="AU227" s="15" t="s">
        <v>78</v>
      </c>
      <c r="AY227" s="15" t="s">
        <v>114</v>
      </c>
      <c r="BE227" s="159">
        <f>IF(N227="základní",J227,0)</f>
        <v>0</v>
      </c>
      <c r="BF227" s="159">
        <f>IF(N227="snížená",J227,0)</f>
        <v>0</v>
      </c>
      <c r="BG227" s="159">
        <f>IF(N227="zákl. přenesená",J227,0)</f>
        <v>0</v>
      </c>
      <c r="BH227" s="159">
        <f>IF(N227="sníž. přenesená",J227,0)</f>
        <v>0</v>
      </c>
      <c r="BI227" s="159">
        <f>IF(N227="nulová",J227,0)</f>
        <v>0</v>
      </c>
      <c r="BJ227" s="15" t="s">
        <v>78</v>
      </c>
      <c r="BK227" s="159">
        <f>ROUND(I227*H227,2)</f>
        <v>0</v>
      </c>
      <c r="BL227" s="15" t="s">
        <v>425</v>
      </c>
      <c r="BM227" s="15" t="s">
        <v>426</v>
      </c>
    </row>
    <row r="228" spans="2:65" s="1" customFormat="1" ht="16.5" customHeight="1">
      <c r="B228" s="29"/>
      <c r="C228" s="150" t="s">
        <v>427</v>
      </c>
      <c r="D228" s="150" t="s">
        <v>117</v>
      </c>
      <c r="E228" s="151" t="s">
        <v>619</v>
      </c>
      <c r="F228" s="152" t="s">
        <v>618</v>
      </c>
      <c r="G228" s="153" t="s">
        <v>120</v>
      </c>
      <c r="H228" s="154">
        <v>25.75</v>
      </c>
      <c r="I228" s="155">
        <v>0</v>
      </c>
      <c r="J228" s="155">
        <f>ROUND(I228*H228,2)</f>
        <v>0</v>
      </c>
      <c r="K228" s="152" t="s">
        <v>121</v>
      </c>
      <c r="L228" s="33"/>
      <c r="M228" s="192" t="s">
        <v>19</v>
      </c>
      <c r="N228" s="193" t="s">
        <v>44</v>
      </c>
      <c r="O228" s="194">
        <v>0</v>
      </c>
      <c r="P228" s="194">
        <f>O228*H228</f>
        <v>0</v>
      </c>
      <c r="Q228" s="194">
        <v>0</v>
      </c>
      <c r="R228" s="194">
        <f>Q228*H228</f>
        <v>0</v>
      </c>
      <c r="S228" s="194">
        <v>0</v>
      </c>
      <c r="T228" s="195">
        <f>S228*H228</f>
        <v>0</v>
      </c>
      <c r="AR228" s="15" t="s">
        <v>425</v>
      </c>
      <c r="AT228" s="15" t="s">
        <v>117</v>
      </c>
      <c r="AU228" s="15" t="s">
        <v>78</v>
      </c>
      <c r="AY228" s="15" t="s">
        <v>114</v>
      </c>
      <c r="BE228" s="159">
        <f>IF(N228="základní",J228,0)</f>
        <v>0</v>
      </c>
      <c r="BF228" s="159">
        <f>IF(N228="snížená",J228,0)</f>
        <v>0</v>
      </c>
      <c r="BG228" s="159">
        <f>IF(N228="zákl. přenesená",J228,0)</f>
        <v>0</v>
      </c>
      <c r="BH228" s="159">
        <f>IF(N228="sníž. přenesená",J228,0)</f>
        <v>0</v>
      </c>
      <c r="BI228" s="159">
        <f>IF(N228="nulová",J228,0)</f>
        <v>0</v>
      </c>
      <c r="BJ228" s="15" t="s">
        <v>78</v>
      </c>
      <c r="BK228" s="159">
        <f>ROUND(I228*H228,2)</f>
        <v>0</v>
      </c>
      <c r="BL228" s="15" t="s">
        <v>425</v>
      </c>
      <c r="BM228" s="15" t="s">
        <v>428</v>
      </c>
    </row>
    <row r="229" spans="2:65" s="1" customFormat="1" ht="6.95" customHeight="1">
      <c r="B229" s="41"/>
      <c r="C229" s="42"/>
      <c r="D229" s="42"/>
      <c r="E229" s="42"/>
      <c r="F229" s="42"/>
      <c r="G229" s="42"/>
      <c r="H229" s="42"/>
      <c r="I229" s="42"/>
      <c r="J229" s="42"/>
      <c r="K229" s="42"/>
      <c r="L229" s="33"/>
    </row>
  </sheetData>
  <autoFilter ref="C85:K228"/>
  <mergeCells count="6">
    <mergeCell ref="E78:H78"/>
    <mergeCell ref="L2:V2"/>
    <mergeCell ref="E7:H7"/>
    <mergeCell ref="E16:H16"/>
    <mergeCell ref="E25:H25"/>
    <mergeCell ref="E46:H46"/>
  </mergeCell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Normal="100" workbookViewId="0"/>
  </sheetViews>
  <sheetFormatPr defaultRowHeight="11.25"/>
  <cols>
    <col min="1" max="1" width="8.33203125" style="196" customWidth="1"/>
    <col min="2" max="2" width="1.6640625" style="196" customWidth="1"/>
    <col min="3" max="4" width="5" style="196" customWidth="1"/>
    <col min="5" max="5" width="11.6640625" style="196" customWidth="1"/>
    <col min="6" max="6" width="9.1640625" style="196" customWidth="1"/>
    <col min="7" max="7" width="5" style="196" customWidth="1"/>
    <col min="8" max="8" width="77.83203125" style="196" customWidth="1"/>
    <col min="9" max="10" width="20" style="196" customWidth="1"/>
    <col min="11" max="11" width="1.6640625" style="196" customWidth="1"/>
  </cols>
  <sheetData>
    <row r="1" spans="2:11" ht="37.5" customHeight="1"/>
    <row r="2" spans="2:11" ht="7.5" customHeight="1">
      <c r="B2" s="197"/>
      <c r="C2" s="198"/>
      <c r="D2" s="198"/>
      <c r="E2" s="198"/>
      <c r="F2" s="198"/>
      <c r="G2" s="198"/>
      <c r="H2" s="198"/>
      <c r="I2" s="198"/>
      <c r="J2" s="198"/>
      <c r="K2" s="199"/>
    </row>
    <row r="3" spans="2:11" s="13" customFormat="1" ht="45" customHeight="1">
      <c r="B3" s="200"/>
      <c r="C3" s="319" t="s">
        <v>429</v>
      </c>
      <c r="D3" s="319"/>
      <c r="E3" s="319"/>
      <c r="F3" s="319"/>
      <c r="G3" s="319"/>
      <c r="H3" s="319"/>
      <c r="I3" s="319"/>
      <c r="J3" s="319"/>
      <c r="K3" s="201"/>
    </row>
    <row r="4" spans="2:11" ht="25.5" customHeight="1">
      <c r="B4" s="202"/>
      <c r="C4" s="322" t="s">
        <v>430</v>
      </c>
      <c r="D4" s="322"/>
      <c r="E4" s="322"/>
      <c r="F4" s="322"/>
      <c r="G4" s="322"/>
      <c r="H4" s="322"/>
      <c r="I4" s="322"/>
      <c r="J4" s="322"/>
      <c r="K4" s="203"/>
    </row>
    <row r="5" spans="2:11" ht="5.25" customHeight="1">
      <c r="B5" s="202"/>
      <c r="C5" s="204"/>
      <c r="D5" s="204"/>
      <c r="E5" s="204"/>
      <c r="F5" s="204"/>
      <c r="G5" s="204"/>
      <c r="H5" s="204"/>
      <c r="I5" s="204"/>
      <c r="J5" s="204"/>
      <c r="K5" s="203"/>
    </row>
    <row r="6" spans="2:11" ht="15" customHeight="1">
      <c r="B6" s="202"/>
      <c r="C6" s="320" t="s">
        <v>431</v>
      </c>
      <c r="D6" s="320"/>
      <c r="E6" s="320"/>
      <c r="F6" s="320"/>
      <c r="G6" s="320"/>
      <c r="H6" s="320"/>
      <c r="I6" s="320"/>
      <c r="J6" s="320"/>
      <c r="K6" s="203"/>
    </row>
    <row r="7" spans="2:11" ht="15" customHeight="1">
      <c r="B7" s="206"/>
      <c r="C7" s="320" t="s">
        <v>432</v>
      </c>
      <c r="D7" s="320"/>
      <c r="E7" s="320"/>
      <c r="F7" s="320"/>
      <c r="G7" s="320"/>
      <c r="H7" s="320"/>
      <c r="I7" s="320"/>
      <c r="J7" s="320"/>
      <c r="K7" s="203"/>
    </row>
    <row r="8" spans="2:11" ht="12.75" customHeight="1">
      <c r="B8" s="206"/>
      <c r="C8" s="205"/>
      <c r="D8" s="205"/>
      <c r="E8" s="205"/>
      <c r="F8" s="205"/>
      <c r="G8" s="205"/>
      <c r="H8" s="205"/>
      <c r="I8" s="205"/>
      <c r="J8" s="205"/>
      <c r="K8" s="203"/>
    </row>
    <row r="9" spans="2:11" ht="15" customHeight="1">
      <c r="B9" s="206"/>
      <c r="C9" s="320" t="s">
        <v>433</v>
      </c>
      <c r="D9" s="320"/>
      <c r="E9" s="320"/>
      <c r="F9" s="320"/>
      <c r="G9" s="320"/>
      <c r="H9" s="320"/>
      <c r="I9" s="320"/>
      <c r="J9" s="320"/>
      <c r="K9" s="203"/>
    </row>
    <row r="10" spans="2:11" ht="15" customHeight="1">
      <c r="B10" s="206"/>
      <c r="C10" s="205"/>
      <c r="D10" s="320" t="s">
        <v>434</v>
      </c>
      <c r="E10" s="320"/>
      <c r="F10" s="320"/>
      <c r="G10" s="320"/>
      <c r="H10" s="320"/>
      <c r="I10" s="320"/>
      <c r="J10" s="320"/>
      <c r="K10" s="203"/>
    </row>
    <row r="11" spans="2:11" ht="15" customHeight="1">
      <c r="B11" s="206"/>
      <c r="C11" s="207"/>
      <c r="D11" s="320" t="s">
        <v>435</v>
      </c>
      <c r="E11" s="320"/>
      <c r="F11" s="320"/>
      <c r="G11" s="320"/>
      <c r="H11" s="320"/>
      <c r="I11" s="320"/>
      <c r="J11" s="320"/>
      <c r="K11" s="203"/>
    </row>
    <row r="12" spans="2:11" ht="15" customHeight="1">
      <c r="B12" s="206"/>
      <c r="C12" s="207"/>
      <c r="D12" s="205"/>
      <c r="E12" s="205"/>
      <c r="F12" s="205"/>
      <c r="G12" s="205"/>
      <c r="H12" s="205"/>
      <c r="I12" s="205"/>
      <c r="J12" s="205"/>
      <c r="K12" s="203"/>
    </row>
    <row r="13" spans="2:11" ht="15" customHeight="1">
      <c r="B13" s="206"/>
      <c r="C13" s="207"/>
      <c r="D13" s="208" t="s">
        <v>436</v>
      </c>
      <c r="E13" s="205"/>
      <c r="F13" s="205"/>
      <c r="G13" s="205"/>
      <c r="H13" s="205"/>
      <c r="I13" s="205"/>
      <c r="J13" s="205"/>
      <c r="K13" s="203"/>
    </row>
    <row r="14" spans="2:11" ht="12.75" customHeight="1">
      <c r="B14" s="206"/>
      <c r="C14" s="207"/>
      <c r="D14" s="207"/>
      <c r="E14" s="207"/>
      <c r="F14" s="207"/>
      <c r="G14" s="207"/>
      <c r="H14" s="207"/>
      <c r="I14" s="207"/>
      <c r="J14" s="207"/>
      <c r="K14" s="203"/>
    </row>
    <row r="15" spans="2:11" ht="15" customHeight="1">
      <c r="B15" s="206"/>
      <c r="C15" s="207"/>
      <c r="D15" s="320" t="s">
        <v>437</v>
      </c>
      <c r="E15" s="320"/>
      <c r="F15" s="320"/>
      <c r="G15" s="320"/>
      <c r="H15" s="320"/>
      <c r="I15" s="320"/>
      <c r="J15" s="320"/>
      <c r="K15" s="203"/>
    </row>
    <row r="16" spans="2:11" ht="15" customHeight="1">
      <c r="B16" s="206"/>
      <c r="C16" s="207"/>
      <c r="D16" s="320" t="s">
        <v>438</v>
      </c>
      <c r="E16" s="320"/>
      <c r="F16" s="320"/>
      <c r="G16" s="320"/>
      <c r="H16" s="320"/>
      <c r="I16" s="320"/>
      <c r="J16" s="320"/>
      <c r="K16" s="203"/>
    </row>
    <row r="17" spans="2:11" ht="15" customHeight="1">
      <c r="B17" s="206"/>
      <c r="C17" s="207"/>
      <c r="D17" s="320" t="s">
        <v>439</v>
      </c>
      <c r="E17" s="320"/>
      <c r="F17" s="320"/>
      <c r="G17" s="320"/>
      <c r="H17" s="320"/>
      <c r="I17" s="320"/>
      <c r="J17" s="320"/>
      <c r="K17" s="203"/>
    </row>
    <row r="18" spans="2:11" ht="15" customHeight="1">
      <c r="B18" s="206"/>
      <c r="C18" s="207"/>
      <c r="D18" s="207"/>
      <c r="E18" s="209" t="s">
        <v>77</v>
      </c>
      <c r="F18" s="320" t="s">
        <v>440</v>
      </c>
      <c r="G18" s="320"/>
      <c r="H18" s="320"/>
      <c r="I18" s="320"/>
      <c r="J18" s="320"/>
      <c r="K18" s="203"/>
    </row>
    <row r="19" spans="2:11" ht="15" customHeight="1">
      <c r="B19" s="206"/>
      <c r="C19" s="207"/>
      <c r="D19" s="207"/>
      <c r="E19" s="209" t="s">
        <v>441</v>
      </c>
      <c r="F19" s="320" t="s">
        <v>442</v>
      </c>
      <c r="G19" s="320"/>
      <c r="H19" s="320"/>
      <c r="I19" s="320"/>
      <c r="J19" s="320"/>
      <c r="K19" s="203"/>
    </row>
    <row r="20" spans="2:11" ht="15" customHeight="1">
      <c r="B20" s="206"/>
      <c r="C20" s="207"/>
      <c r="D20" s="207"/>
      <c r="E20" s="209" t="s">
        <v>443</v>
      </c>
      <c r="F20" s="320" t="s">
        <v>444</v>
      </c>
      <c r="G20" s="320"/>
      <c r="H20" s="320"/>
      <c r="I20" s="320"/>
      <c r="J20" s="320"/>
      <c r="K20" s="203"/>
    </row>
    <row r="21" spans="2:11" ht="15" customHeight="1">
      <c r="B21" s="206"/>
      <c r="C21" s="207"/>
      <c r="D21" s="207"/>
      <c r="E21" s="209" t="s">
        <v>445</v>
      </c>
      <c r="F21" s="320" t="s">
        <v>446</v>
      </c>
      <c r="G21" s="320"/>
      <c r="H21" s="320"/>
      <c r="I21" s="320"/>
      <c r="J21" s="320"/>
      <c r="K21" s="203"/>
    </row>
    <row r="22" spans="2:11" ht="15" customHeight="1">
      <c r="B22" s="206"/>
      <c r="C22" s="207"/>
      <c r="D22" s="207"/>
      <c r="E22" s="209" t="s">
        <v>447</v>
      </c>
      <c r="F22" s="320" t="s">
        <v>448</v>
      </c>
      <c r="G22" s="320"/>
      <c r="H22" s="320"/>
      <c r="I22" s="320"/>
      <c r="J22" s="320"/>
      <c r="K22" s="203"/>
    </row>
    <row r="23" spans="2:11" ht="15" customHeight="1">
      <c r="B23" s="206"/>
      <c r="C23" s="207"/>
      <c r="D23" s="207"/>
      <c r="E23" s="209" t="s">
        <v>449</v>
      </c>
      <c r="F23" s="320" t="s">
        <v>450</v>
      </c>
      <c r="G23" s="320"/>
      <c r="H23" s="320"/>
      <c r="I23" s="320"/>
      <c r="J23" s="320"/>
      <c r="K23" s="203"/>
    </row>
    <row r="24" spans="2:11" ht="12.75" customHeight="1">
      <c r="B24" s="206"/>
      <c r="C24" s="207"/>
      <c r="D24" s="207"/>
      <c r="E24" s="207"/>
      <c r="F24" s="207"/>
      <c r="G24" s="207"/>
      <c r="H24" s="207"/>
      <c r="I24" s="207"/>
      <c r="J24" s="207"/>
      <c r="K24" s="203"/>
    </row>
    <row r="25" spans="2:11" ht="15" customHeight="1">
      <c r="B25" s="206"/>
      <c r="C25" s="320" t="s">
        <v>451</v>
      </c>
      <c r="D25" s="320"/>
      <c r="E25" s="320"/>
      <c r="F25" s="320"/>
      <c r="G25" s="320"/>
      <c r="H25" s="320"/>
      <c r="I25" s="320"/>
      <c r="J25" s="320"/>
      <c r="K25" s="203"/>
    </row>
    <row r="26" spans="2:11" ht="15" customHeight="1">
      <c r="B26" s="206"/>
      <c r="C26" s="320" t="s">
        <v>452</v>
      </c>
      <c r="D26" s="320"/>
      <c r="E26" s="320"/>
      <c r="F26" s="320"/>
      <c r="G26" s="320"/>
      <c r="H26" s="320"/>
      <c r="I26" s="320"/>
      <c r="J26" s="320"/>
      <c r="K26" s="203"/>
    </row>
    <row r="27" spans="2:11" ht="15" customHeight="1">
      <c r="B27" s="206"/>
      <c r="C27" s="205"/>
      <c r="D27" s="320" t="s">
        <v>453</v>
      </c>
      <c r="E27" s="320"/>
      <c r="F27" s="320"/>
      <c r="G27" s="320"/>
      <c r="H27" s="320"/>
      <c r="I27" s="320"/>
      <c r="J27" s="320"/>
      <c r="K27" s="203"/>
    </row>
    <row r="28" spans="2:11" ht="15" customHeight="1">
      <c r="B28" s="206"/>
      <c r="C28" s="207"/>
      <c r="D28" s="320" t="s">
        <v>454</v>
      </c>
      <c r="E28" s="320"/>
      <c r="F28" s="320"/>
      <c r="G28" s="320"/>
      <c r="H28" s="320"/>
      <c r="I28" s="320"/>
      <c r="J28" s="320"/>
      <c r="K28" s="203"/>
    </row>
    <row r="29" spans="2:11" ht="12.75" customHeight="1">
      <c r="B29" s="206"/>
      <c r="C29" s="207"/>
      <c r="D29" s="207"/>
      <c r="E29" s="207"/>
      <c r="F29" s="207"/>
      <c r="G29" s="207"/>
      <c r="H29" s="207"/>
      <c r="I29" s="207"/>
      <c r="J29" s="207"/>
      <c r="K29" s="203"/>
    </row>
    <row r="30" spans="2:11" ht="15" customHeight="1">
      <c r="B30" s="206"/>
      <c r="C30" s="207"/>
      <c r="D30" s="320" t="s">
        <v>455</v>
      </c>
      <c r="E30" s="320"/>
      <c r="F30" s="320"/>
      <c r="G30" s="320"/>
      <c r="H30" s="320"/>
      <c r="I30" s="320"/>
      <c r="J30" s="320"/>
      <c r="K30" s="203"/>
    </row>
    <row r="31" spans="2:11" ht="15" customHeight="1">
      <c r="B31" s="206"/>
      <c r="C31" s="207"/>
      <c r="D31" s="320" t="s">
        <v>456</v>
      </c>
      <c r="E31" s="320"/>
      <c r="F31" s="320"/>
      <c r="G31" s="320"/>
      <c r="H31" s="320"/>
      <c r="I31" s="320"/>
      <c r="J31" s="320"/>
      <c r="K31" s="203"/>
    </row>
    <row r="32" spans="2:11" ht="12.75" customHeight="1">
      <c r="B32" s="206"/>
      <c r="C32" s="207"/>
      <c r="D32" s="207"/>
      <c r="E32" s="207"/>
      <c r="F32" s="207"/>
      <c r="G32" s="207"/>
      <c r="H32" s="207"/>
      <c r="I32" s="207"/>
      <c r="J32" s="207"/>
      <c r="K32" s="203"/>
    </row>
    <row r="33" spans="2:11" ht="15" customHeight="1">
      <c r="B33" s="206"/>
      <c r="C33" s="207"/>
      <c r="D33" s="320" t="s">
        <v>457</v>
      </c>
      <c r="E33" s="320"/>
      <c r="F33" s="320"/>
      <c r="G33" s="320"/>
      <c r="H33" s="320"/>
      <c r="I33" s="320"/>
      <c r="J33" s="320"/>
      <c r="K33" s="203"/>
    </row>
    <row r="34" spans="2:11" ht="15" customHeight="1">
      <c r="B34" s="206"/>
      <c r="C34" s="207"/>
      <c r="D34" s="320" t="s">
        <v>458</v>
      </c>
      <c r="E34" s="320"/>
      <c r="F34" s="320"/>
      <c r="G34" s="320"/>
      <c r="H34" s="320"/>
      <c r="I34" s="320"/>
      <c r="J34" s="320"/>
      <c r="K34" s="203"/>
    </row>
    <row r="35" spans="2:11" ht="15" customHeight="1">
      <c r="B35" s="206"/>
      <c r="C35" s="207"/>
      <c r="D35" s="320" t="s">
        <v>459</v>
      </c>
      <c r="E35" s="320"/>
      <c r="F35" s="320"/>
      <c r="G35" s="320"/>
      <c r="H35" s="320"/>
      <c r="I35" s="320"/>
      <c r="J35" s="320"/>
      <c r="K35" s="203"/>
    </row>
    <row r="36" spans="2:11" ht="15" customHeight="1">
      <c r="B36" s="206"/>
      <c r="C36" s="207"/>
      <c r="D36" s="205"/>
      <c r="E36" s="208" t="s">
        <v>100</v>
      </c>
      <c r="F36" s="205"/>
      <c r="G36" s="320" t="s">
        <v>460</v>
      </c>
      <c r="H36" s="320"/>
      <c r="I36" s="320"/>
      <c r="J36" s="320"/>
      <c r="K36" s="203"/>
    </row>
    <row r="37" spans="2:11" ht="30.75" customHeight="1">
      <c r="B37" s="206"/>
      <c r="C37" s="207"/>
      <c r="D37" s="205"/>
      <c r="E37" s="208" t="s">
        <v>461</v>
      </c>
      <c r="F37" s="205"/>
      <c r="G37" s="320" t="s">
        <v>462</v>
      </c>
      <c r="H37" s="320"/>
      <c r="I37" s="320"/>
      <c r="J37" s="320"/>
      <c r="K37" s="203"/>
    </row>
    <row r="38" spans="2:11" ht="15" customHeight="1">
      <c r="B38" s="206"/>
      <c r="C38" s="207"/>
      <c r="D38" s="205"/>
      <c r="E38" s="208" t="s">
        <v>54</v>
      </c>
      <c r="F38" s="205"/>
      <c r="G38" s="320" t="s">
        <v>463</v>
      </c>
      <c r="H38" s="320"/>
      <c r="I38" s="320"/>
      <c r="J38" s="320"/>
      <c r="K38" s="203"/>
    </row>
    <row r="39" spans="2:11" ht="15" customHeight="1">
      <c r="B39" s="206"/>
      <c r="C39" s="207"/>
      <c r="D39" s="205"/>
      <c r="E39" s="208" t="s">
        <v>55</v>
      </c>
      <c r="F39" s="205"/>
      <c r="G39" s="320" t="s">
        <v>464</v>
      </c>
      <c r="H39" s="320"/>
      <c r="I39" s="320"/>
      <c r="J39" s="320"/>
      <c r="K39" s="203"/>
    </row>
    <row r="40" spans="2:11" ht="15" customHeight="1">
      <c r="B40" s="206"/>
      <c r="C40" s="207"/>
      <c r="D40" s="205"/>
      <c r="E40" s="208" t="s">
        <v>101</v>
      </c>
      <c r="F40" s="205"/>
      <c r="G40" s="320" t="s">
        <v>465</v>
      </c>
      <c r="H40" s="320"/>
      <c r="I40" s="320"/>
      <c r="J40" s="320"/>
      <c r="K40" s="203"/>
    </row>
    <row r="41" spans="2:11" ht="15" customHeight="1">
      <c r="B41" s="206"/>
      <c r="C41" s="207"/>
      <c r="D41" s="205"/>
      <c r="E41" s="208" t="s">
        <v>102</v>
      </c>
      <c r="F41" s="205"/>
      <c r="G41" s="320" t="s">
        <v>466</v>
      </c>
      <c r="H41" s="320"/>
      <c r="I41" s="320"/>
      <c r="J41" s="320"/>
      <c r="K41" s="203"/>
    </row>
    <row r="42" spans="2:11" ht="15" customHeight="1">
      <c r="B42" s="206"/>
      <c r="C42" s="207"/>
      <c r="D42" s="205"/>
      <c r="E42" s="208" t="s">
        <v>467</v>
      </c>
      <c r="F42" s="205"/>
      <c r="G42" s="320" t="s">
        <v>468</v>
      </c>
      <c r="H42" s="320"/>
      <c r="I42" s="320"/>
      <c r="J42" s="320"/>
      <c r="K42" s="203"/>
    </row>
    <row r="43" spans="2:11" ht="15" customHeight="1">
      <c r="B43" s="206"/>
      <c r="C43" s="207"/>
      <c r="D43" s="205"/>
      <c r="E43" s="208"/>
      <c r="F43" s="205"/>
      <c r="G43" s="320" t="s">
        <v>469</v>
      </c>
      <c r="H43" s="320"/>
      <c r="I43" s="320"/>
      <c r="J43" s="320"/>
      <c r="K43" s="203"/>
    </row>
    <row r="44" spans="2:11" ht="15" customHeight="1">
      <c r="B44" s="206"/>
      <c r="C44" s="207"/>
      <c r="D44" s="205"/>
      <c r="E44" s="208" t="s">
        <v>470</v>
      </c>
      <c r="F44" s="205"/>
      <c r="G44" s="320" t="s">
        <v>471</v>
      </c>
      <c r="H44" s="320"/>
      <c r="I44" s="320"/>
      <c r="J44" s="320"/>
      <c r="K44" s="203"/>
    </row>
    <row r="45" spans="2:11" ht="15" customHeight="1">
      <c r="B45" s="206"/>
      <c r="C45" s="207"/>
      <c r="D45" s="205"/>
      <c r="E45" s="208" t="s">
        <v>104</v>
      </c>
      <c r="F45" s="205"/>
      <c r="G45" s="320" t="s">
        <v>472</v>
      </c>
      <c r="H45" s="320"/>
      <c r="I45" s="320"/>
      <c r="J45" s="320"/>
      <c r="K45" s="203"/>
    </row>
    <row r="46" spans="2:11" ht="12.75" customHeight="1">
      <c r="B46" s="206"/>
      <c r="C46" s="207"/>
      <c r="D46" s="205"/>
      <c r="E46" s="205"/>
      <c r="F46" s="205"/>
      <c r="G46" s="205"/>
      <c r="H46" s="205"/>
      <c r="I46" s="205"/>
      <c r="J46" s="205"/>
      <c r="K46" s="203"/>
    </row>
    <row r="47" spans="2:11" ht="15" customHeight="1">
      <c r="B47" s="206"/>
      <c r="C47" s="207"/>
      <c r="D47" s="320" t="s">
        <v>473</v>
      </c>
      <c r="E47" s="320"/>
      <c r="F47" s="320"/>
      <c r="G47" s="320"/>
      <c r="H47" s="320"/>
      <c r="I47" s="320"/>
      <c r="J47" s="320"/>
      <c r="K47" s="203"/>
    </row>
    <row r="48" spans="2:11" ht="15" customHeight="1">
      <c r="B48" s="206"/>
      <c r="C48" s="207"/>
      <c r="D48" s="207"/>
      <c r="E48" s="320" t="s">
        <v>474</v>
      </c>
      <c r="F48" s="320"/>
      <c r="G48" s="320"/>
      <c r="H48" s="320"/>
      <c r="I48" s="320"/>
      <c r="J48" s="320"/>
      <c r="K48" s="203"/>
    </row>
    <row r="49" spans="2:11" ht="15" customHeight="1">
      <c r="B49" s="206"/>
      <c r="C49" s="207"/>
      <c r="D49" s="207"/>
      <c r="E49" s="320" t="s">
        <v>475</v>
      </c>
      <c r="F49" s="320"/>
      <c r="G49" s="320"/>
      <c r="H49" s="320"/>
      <c r="I49" s="320"/>
      <c r="J49" s="320"/>
      <c r="K49" s="203"/>
    </row>
    <row r="50" spans="2:11" ht="15" customHeight="1">
      <c r="B50" s="206"/>
      <c r="C50" s="207"/>
      <c r="D50" s="207"/>
      <c r="E50" s="320" t="s">
        <v>476</v>
      </c>
      <c r="F50" s="320"/>
      <c r="G50" s="320"/>
      <c r="H50" s="320"/>
      <c r="I50" s="320"/>
      <c r="J50" s="320"/>
      <c r="K50" s="203"/>
    </row>
    <row r="51" spans="2:11" ht="15" customHeight="1">
      <c r="B51" s="206"/>
      <c r="C51" s="207"/>
      <c r="D51" s="320" t="s">
        <v>477</v>
      </c>
      <c r="E51" s="320"/>
      <c r="F51" s="320"/>
      <c r="G51" s="320"/>
      <c r="H51" s="320"/>
      <c r="I51" s="320"/>
      <c r="J51" s="320"/>
      <c r="K51" s="203"/>
    </row>
    <row r="52" spans="2:11" ht="25.5" customHeight="1">
      <c r="B52" s="202"/>
      <c r="C52" s="322" t="s">
        <v>478</v>
      </c>
      <c r="D52" s="322"/>
      <c r="E52" s="322"/>
      <c r="F52" s="322"/>
      <c r="G52" s="322"/>
      <c r="H52" s="322"/>
      <c r="I52" s="322"/>
      <c r="J52" s="322"/>
      <c r="K52" s="203"/>
    </row>
    <row r="53" spans="2:11" ht="5.25" customHeight="1">
      <c r="B53" s="202"/>
      <c r="C53" s="204"/>
      <c r="D53" s="204"/>
      <c r="E53" s="204"/>
      <c r="F53" s="204"/>
      <c r="G53" s="204"/>
      <c r="H53" s="204"/>
      <c r="I53" s="204"/>
      <c r="J53" s="204"/>
      <c r="K53" s="203"/>
    </row>
    <row r="54" spans="2:11" ht="15" customHeight="1">
      <c r="B54" s="202"/>
      <c r="C54" s="320" t="s">
        <v>479</v>
      </c>
      <c r="D54" s="320"/>
      <c r="E54" s="320"/>
      <c r="F54" s="320"/>
      <c r="G54" s="320"/>
      <c r="H54" s="320"/>
      <c r="I54" s="320"/>
      <c r="J54" s="320"/>
      <c r="K54" s="203"/>
    </row>
    <row r="55" spans="2:11" ht="15" customHeight="1">
      <c r="B55" s="202"/>
      <c r="C55" s="320" t="s">
        <v>480</v>
      </c>
      <c r="D55" s="320"/>
      <c r="E55" s="320"/>
      <c r="F55" s="320"/>
      <c r="G55" s="320"/>
      <c r="H55" s="320"/>
      <c r="I55" s="320"/>
      <c r="J55" s="320"/>
      <c r="K55" s="203"/>
    </row>
    <row r="56" spans="2:11" ht="12.75" customHeight="1">
      <c r="B56" s="202"/>
      <c r="C56" s="205"/>
      <c r="D56" s="205"/>
      <c r="E56" s="205"/>
      <c r="F56" s="205"/>
      <c r="G56" s="205"/>
      <c r="H56" s="205"/>
      <c r="I56" s="205"/>
      <c r="J56" s="205"/>
      <c r="K56" s="203"/>
    </row>
    <row r="57" spans="2:11" ht="15" customHeight="1">
      <c r="B57" s="202"/>
      <c r="C57" s="320" t="s">
        <v>481</v>
      </c>
      <c r="D57" s="320"/>
      <c r="E57" s="320"/>
      <c r="F57" s="320"/>
      <c r="G57" s="320"/>
      <c r="H57" s="320"/>
      <c r="I57" s="320"/>
      <c r="J57" s="320"/>
      <c r="K57" s="203"/>
    </row>
    <row r="58" spans="2:11" ht="15" customHeight="1">
      <c r="B58" s="202"/>
      <c r="C58" s="207"/>
      <c r="D58" s="320" t="s">
        <v>482</v>
      </c>
      <c r="E58" s="320"/>
      <c r="F58" s="320"/>
      <c r="G58" s="320"/>
      <c r="H58" s="320"/>
      <c r="I58" s="320"/>
      <c r="J58" s="320"/>
      <c r="K58" s="203"/>
    </row>
    <row r="59" spans="2:11" ht="15" customHeight="1">
      <c r="B59" s="202"/>
      <c r="C59" s="207"/>
      <c r="D59" s="320" t="s">
        <v>483</v>
      </c>
      <c r="E59" s="320"/>
      <c r="F59" s="320"/>
      <c r="G59" s="320"/>
      <c r="H59" s="320"/>
      <c r="I59" s="320"/>
      <c r="J59" s="320"/>
      <c r="K59" s="203"/>
    </row>
    <row r="60" spans="2:11" ht="15" customHeight="1">
      <c r="B60" s="202"/>
      <c r="C60" s="207"/>
      <c r="D60" s="320" t="s">
        <v>484</v>
      </c>
      <c r="E60" s="320"/>
      <c r="F60" s="320"/>
      <c r="G60" s="320"/>
      <c r="H60" s="320"/>
      <c r="I60" s="320"/>
      <c r="J60" s="320"/>
      <c r="K60" s="203"/>
    </row>
    <row r="61" spans="2:11" ht="15" customHeight="1">
      <c r="B61" s="202"/>
      <c r="C61" s="207"/>
      <c r="D61" s="320" t="s">
        <v>485</v>
      </c>
      <c r="E61" s="320"/>
      <c r="F61" s="320"/>
      <c r="G61" s="320"/>
      <c r="H61" s="320"/>
      <c r="I61" s="320"/>
      <c r="J61" s="320"/>
      <c r="K61" s="203"/>
    </row>
    <row r="62" spans="2:11" ht="15" customHeight="1">
      <c r="B62" s="202"/>
      <c r="C62" s="207"/>
      <c r="D62" s="323" t="s">
        <v>486</v>
      </c>
      <c r="E62" s="323"/>
      <c r="F62" s="323"/>
      <c r="G62" s="323"/>
      <c r="H62" s="323"/>
      <c r="I62" s="323"/>
      <c r="J62" s="323"/>
      <c r="K62" s="203"/>
    </row>
    <row r="63" spans="2:11" ht="15" customHeight="1">
      <c r="B63" s="202"/>
      <c r="C63" s="207"/>
      <c r="D63" s="320" t="s">
        <v>487</v>
      </c>
      <c r="E63" s="320"/>
      <c r="F63" s="320"/>
      <c r="G63" s="320"/>
      <c r="H63" s="320"/>
      <c r="I63" s="320"/>
      <c r="J63" s="320"/>
      <c r="K63" s="203"/>
    </row>
    <row r="64" spans="2:11" ht="12.75" customHeight="1">
      <c r="B64" s="202"/>
      <c r="C64" s="207"/>
      <c r="D64" s="207"/>
      <c r="E64" s="210"/>
      <c r="F64" s="207"/>
      <c r="G64" s="207"/>
      <c r="H64" s="207"/>
      <c r="I64" s="207"/>
      <c r="J64" s="207"/>
      <c r="K64" s="203"/>
    </row>
    <row r="65" spans="2:11" ht="15" customHeight="1">
      <c r="B65" s="202"/>
      <c r="C65" s="207"/>
      <c r="D65" s="320" t="s">
        <v>488</v>
      </c>
      <c r="E65" s="320"/>
      <c r="F65" s="320"/>
      <c r="G65" s="320"/>
      <c r="H65" s="320"/>
      <c r="I65" s="320"/>
      <c r="J65" s="320"/>
      <c r="K65" s="203"/>
    </row>
    <row r="66" spans="2:11" ht="15" customHeight="1">
      <c r="B66" s="202"/>
      <c r="C66" s="207"/>
      <c r="D66" s="323" t="s">
        <v>489</v>
      </c>
      <c r="E66" s="323"/>
      <c r="F66" s="323"/>
      <c r="G66" s="323"/>
      <c r="H66" s="323"/>
      <c r="I66" s="323"/>
      <c r="J66" s="323"/>
      <c r="K66" s="203"/>
    </row>
    <row r="67" spans="2:11" ht="15" customHeight="1">
      <c r="B67" s="202"/>
      <c r="C67" s="207"/>
      <c r="D67" s="320" t="s">
        <v>490</v>
      </c>
      <c r="E67" s="320"/>
      <c r="F67" s="320"/>
      <c r="G67" s="320"/>
      <c r="H67" s="320"/>
      <c r="I67" s="320"/>
      <c r="J67" s="320"/>
      <c r="K67" s="203"/>
    </row>
    <row r="68" spans="2:11" ht="15" customHeight="1">
      <c r="B68" s="202"/>
      <c r="C68" s="207"/>
      <c r="D68" s="320" t="s">
        <v>491</v>
      </c>
      <c r="E68" s="320"/>
      <c r="F68" s="320"/>
      <c r="G68" s="320"/>
      <c r="H68" s="320"/>
      <c r="I68" s="320"/>
      <c r="J68" s="320"/>
      <c r="K68" s="203"/>
    </row>
    <row r="69" spans="2:11" ht="15" customHeight="1">
      <c r="B69" s="202"/>
      <c r="C69" s="207"/>
      <c r="D69" s="320" t="s">
        <v>492</v>
      </c>
      <c r="E69" s="320"/>
      <c r="F69" s="320"/>
      <c r="G69" s="320"/>
      <c r="H69" s="320"/>
      <c r="I69" s="320"/>
      <c r="J69" s="320"/>
      <c r="K69" s="203"/>
    </row>
    <row r="70" spans="2:11" ht="15" customHeight="1">
      <c r="B70" s="202"/>
      <c r="C70" s="207"/>
      <c r="D70" s="320" t="s">
        <v>493</v>
      </c>
      <c r="E70" s="320"/>
      <c r="F70" s="320"/>
      <c r="G70" s="320"/>
      <c r="H70" s="320"/>
      <c r="I70" s="320"/>
      <c r="J70" s="320"/>
      <c r="K70" s="203"/>
    </row>
    <row r="71" spans="2:11" ht="12.75" customHeight="1">
      <c r="B71" s="211"/>
      <c r="C71" s="212"/>
      <c r="D71" s="212"/>
      <c r="E71" s="212"/>
      <c r="F71" s="212"/>
      <c r="G71" s="212"/>
      <c r="H71" s="212"/>
      <c r="I71" s="212"/>
      <c r="J71" s="212"/>
      <c r="K71" s="213"/>
    </row>
    <row r="72" spans="2:11" ht="18.75" customHeight="1">
      <c r="B72" s="214"/>
      <c r="C72" s="214"/>
      <c r="D72" s="214"/>
      <c r="E72" s="214"/>
      <c r="F72" s="214"/>
      <c r="G72" s="214"/>
      <c r="H72" s="214"/>
      <c r="I72" s="214"/>
      <c r="J72" s="214"/>
      <c r="K72" s="215"/>
    </row>
    <row r="73" spans="2:11" ht="18.75" customHeight="1">
      <c r="B73" s="215"/>
      <c r="C73" s="215"/>
      <c r="D73" s="215"/>
      <c r="E73" s="215"/>
      <c r="F73" s="215"/>
      <c r="G73" s="215"/>
      <c r="H73" s="215"/>
      <c r="I73" s="215"/>
      <c r="J73" s="215"/>
      <c r="K73" s="215"/>
    </row>
    <row r="74" spans="2:11" ht="7.5" customHeight="1">
      <c r="B74" s="216"/>
      <c r="C74" s="217"/>
      <c r="D74" s="217"/>
      <c r="E74" s="217"/>
      <c r="F74" s="217"/>
      <c r="G74" s="217"/>
      <c r="H74" s="217"/>
      <c r="I74" s="217"/>
      <c r="J74" s="217"/>
      <c r="K74" s="218"/>
    </row>
    <row r="75" spans="2:11" ht="45" customHeight="1">
      <c r="B75" s="219"/>
      <c r="C75" s="321" t="s">
        <v>494</v>
      </c>
      <c r="D75" s="321"/>
      <c r="E75" s="321"/>
      <c r="F75" s="321"/>
      <c r="G75" s="321"/>
      <c r="H75" s="321"/>
      <c r="I75" s="321"/>
      <c r="J75" s="321"/>
      <c r="K75" s="220"/>
    </row>
    <row r="76" spans="2:11" ht="17.25" customHeight="1">
      <c r="B76" s="219"/>
      <c r="C76" s="221" t="s">
        <v>495</v>
      </c>
      <c r="D76" s="221"/>
      <c r="E76" s="221"/>
      <c r="F76" s="221" t="s">
        <v>496</v>
      </c>
      <c r="G76" s="222"/>
      <c r="H76" s="221" t="s">
        <v>55</v>
      </c>
      <c r="I76" s="221" t="s">
        <v>58</v>
      </c>
      <c r="J76" s="221" t="s">
        <v>497</v>
      </c>
      <c r="K76" s="220"/>
    </row>
    <row r="77" spans="2:11" ht="17.25" customHeight="1">
      <c r="B77" s="219"/>
      <c r="C77" s="223" t="s">
        <v>498</v>
      </c>
      <c r="D77" s="223"/>
      <c r="E77" s="223"/>
      <c r="F77" s="224" t="s">
        <v>499</v>
      </c>
      <c r="G77" s="225"/>
      <c r="H77" s="223"/>
      <c r="I77" s="223"/>
      <c r="J77" s="223" t="s">
        <v>500</v>
      </c>
      <c r="K77" s="220"/>
    </row>
    <row r="78" spans="2:11" ht="5.25" customHeight="1">
      <c r="B78" s="219"/>
      <c r="C78" s="226"/>
      <c r="D78" s="226"/>
      <c r="E78" s="226"/>
      <c r="F78" s="226"/>
      <c r="G78" s="227"/>
      <c r="H78" s="226"/>
      <c r="I78" s="226"/>
      <c r="J78" s="226"/>
      <c r="K78" s="220"/>
    </row>
    <row r="79" spans="2:11" ht="15" customHeight="1">
      <c r="B79" s="219"/>
      <c r="C79" s="208" t="s">
        <v>54</v>
      </c>
      <c r="D79" s="226"/>
      <c r="E79" s="226"/>
      <c r="F79" s="228" t="s">
        <v>501</v>
      </c>
      <c r="G79" s="227"/>
      <c r="H79" s="208" t="s">
        <v>502</v>
      </c>
      <c r="I79" s="208" t="s">
        <v>503</v>
      </c>
      <c r="J79" s="208">
        <v>20</v>
      </c>
      <c r="K79" s="220"/>
    </row>
    <row r="80" spans="2:11" ht="15" customHeight="1">
      <c r="B80" s="219"/>
      <c r="C80" s="208" t="s">
        <v>504</v>
      </c>
      <c r="D80" s="208"/>
      <c r="E80" s="208"/>
      <c r="F80" s="228" t="s">
        <v>501</v>
      </c>
      <c r="G80" s="227"/>
      <c r="H80" s="208" t="s">
        <v>505</v>
      </c>
      <c r="I80" s="208" t="s">
        <v>503</v>
      </c>
      <c r="J80" s="208">
        <v>120</v>
      </c>
      <c r="K80" s="220"/>
    </row>
    <row r="81" spans="2:11" ht="15" customHeight="1">
      <c r="B81" s="229"/>
      <c r="C81" s="208" t="s">
        <v>506</v>
      </c>
      <c r="D81" s="208"/>
      <c r="E81" s="208"/>
      <c r="F81" s="228" t="s">
        <v>507</v>
      </c>
      <c r="G81" s="227"/>
      <c r="H81" s="208" t="s">
        <v>508</v>
      </c>
      <c r="I81" s="208" t="s">
        <v>503</v>
      </c>
      <c r="J81" s="208">
        <v>50</v>
      </c>
      <c r="K81" s="220"/>
    </row>
    <row r="82" spans="2:11" ht="15" customHeight="1">
      <c r="B82" s="229"/>
      <c r="C82" s="208" t="s">
        <v>509</v>
      </c>
      <c r="D82" s="208"/>
      <c r="E82" s="208"/>
      <c r="F82" s="228" t="s">
        <v>501</v>
      </c>
      <c r="G82" s="227"/>
      <c r="H82" s="208" t="s">
        <v>510</v>
      </c>
      <c r="I82" s="208" t="s">
        <v>511</v>
      </c>
      <c r="J82" s="208"/>
      <c r="K82" s="220"/>
    </row>
    <row r="83" spans="2:11" ht="15" customHeight="1">
      <c r="B83" s="229"/>
      <c r="C83" s="230" t="s">
        <v>512</v>
      </c>
      <c r="D83" s="230"/>
      <c r="E83" s="230"/>
      <c r="F83" s="231" t="s">
        <v>507</v>
      </c>
      <c r="G83" s="230"/>
      <c r="H83" s="230" t="s">
        <v>513</v>
      </c>
      <c r="I83" s="230" t="s">
        <v>503</v>
      </c>
      <c r="J83" s="230">
        <v>15</v>
      </c>
      <c r="K83" s="220"/>
    </row>
    <row r="84" spans="2:11" ht="15" customHeight="1">
      <c r="B84" s="229"/>
      <c r="C84" s="230" t="s">
        <v>514</v>
      </c>
      <c r="D84" s="230"/>
      <c r="E84" s="230"/>
      <c r="F84" s="231" t="s">
        <v>507</v>
      </c>
      <c r="G84" s="230"/>
      <c r="H84" s="230" t="s">
        <v>515</v>
      </c>
      <c r="I84" s="230" t="s">
        <v>503</v>
      </c>
      <c r="J84" s="230">
        <v>15</v>
      </c>
      <c r="K84" s="220"/>
    </row>
    <row r="85" spans="2:11" ht="15" customHeight="1">
      <c r="B85" s="229"/>
      <c r="C85" s="230" t="s">
        <v>516</v>
      </c>
      <c r="D85" s="230"/>
      <c r="E85" s="230"/>
      <c r="F85" s="231" t="s">
        <v>507</v>
      </c>
      <c r="G85" s="230"/>
      <c r="H85" s="230" t="s">
        <v>517</v>
      </c>
      <c r="I85" s="230" t="s">
        <v>503</v>
      </c>
      <c r="J85" s="230">
        <v>20</v>
      </c>
      <c r="K85" s="220"/>
    </row>
    <row r="86" spans="2:11" ht="15" customHeight="1">
      <c r="B86" s="229"/>
      <c r="C86" s="230" t="s">
        <v>518</v>
      </c>
      <c r="D86" s="230"/>
      <c r="E86" s="230"/>
      <c r="F86" s="231" t="s">
        <v>507</v>
      </c>
      <c r="G86" s="230"/>
      <c r="H86" s="230" t="s">
        <v>519</v>
      </c>
      <c r="I86" s="230" t="s">
        <v>503</v>
      </c>
      <c r="J86" s="230">
        <v>20</v>
      </c>
      <c r="K86" s="220"/>
    </row>
    <row r="87" spans="2:11" ht="15" customHeight="1">
      <c r="B87" s="229"/>
      <c r="C87" s="208" t="s">
        <v>520</v>
      </c>
      <c r="D87" s="208"/>
      <c r="E87" s="208"/>
      <c r="F87" s="228" t="s">
        <v>507</v>
      </c>
      <c r="G87" s="227"/>
      <c r="H87" s="208" t="s">
        <v>521</v>
      </c>
      <c r="I87" s="208" t="s">
        <v>503</v>
      </c>
      <c r="J87" s="208">
        <v>50</v>
      </c>
      <c r="K87" s="220"/>
    </row>
    <row r="88" spans="2:11" ht="15" customHeight="1">
      <c r="B88" s="229"/>
      <c r="C88" s="208" t="s">
        <v>522</v>
      </c>
      <c r="D88" s="208"/>
      <c r="E88" s="208"/>
      <c r="F88" s="228" t="s">
        <v>507</v>
      </c>
      <c r="G88" s="227"/>
      <c r="H88" s="208" t="s">
        <v>523</v>
      </c>
      <c r="I88" s="208" t="s">
        <v>503</v>
      </c>
      <c r="J88" s="208">
        <v>20</v>
      </c>
      <c r="K88" s="220"/>
    </row>
    <row r="89" spans="2:11" ht="15" customHeight="1">
      <c r="B89" s="229"/>
      <c r="C89" s="208" t="s">
        <v>524</v>
      </c>
      <c r="D89" s="208"/>
      <c r="E89" s="208"/>
      <c r="F89" s="228" t="s">
        <v>507</v>
      </c>
      <c r="G89" s="227"/>
      <c r="H89" s="208" t="s">
        <v>525</v>
      </c>
      <c r="I89" s="208" t="s">
        <v>503</v>
      </c>
      <c r="J89" s="208">
        <v>20</v>
      </c>
      <c r="K89" s="220"/>
    </row>
    <row r="90" spans="2:11" ht="15" customHeight="1">
      <c r="B90" s="229"/>
      <c r="C90" s="208" t="s">
        <v>526</v>
      </c>
      <c r="D90" s="208"/>
      <c r="E90" s="208"/>
      <c r="F90" s="228" t="s">
        <v>507</v>
      </c>
      <c r="G90" s="227"/>
      <c r="H90" s="208" t="s">
        <v>527</v>
      </c>
      <c r="I90" s="208" t="s">
        <v>503</v>
      </c>
      <c r="J90" s="208">
        <v>50</v>
      </c>
      <c r="K90" s="220"/>
    </row>
    <row r="91" spans="2:11" ht="15" customHeight="1">
      <c r="B91" s="229"/>
      <c r="C91" s="208" t="s">
        <v>528</v>
      </c>
      <c r="D91" s="208"/>
      <c r="E91" s="208"/>
      <c r="F91" s="228" t="s">
        <v>507</v>
      </c>
      <c r="G91" s="227"/>
      <c r="H91" s="208" t="s">
        <v>528</v>
      </c>
      <c r="I91" s="208" t="s">
        <v>503</v>
      </c>
      <c r="J91" s="208">
        <v>50</v>
      </c>
      <c r="K91" s="220"/>
    </row>
    <row r="92" spans="2:11" ht="15" customHeight="1">
      <c r="B92" s="229"/>
      <c r="C92" s="208" t="s">
        <v>529</v>
      </c>
      <c r="D92" s="208"/>
      <c r="E92" s="208"/>
      <c r="F92" s="228" t="s">
        <v>507</v>
      </c>
      <c r="G92" s="227"/>
      <c r="H92" s="208" t="s">
        <v>530</v>
      </c>
      <c r="I92" s="208" t="s">
        <v>503</v>
      </c>
      <c r="J92" s="208">
        <v>255</v>
      </c>
      <c r="K92" s="220"/>
    </row>
    <row r="93" spans="2:11" ht="15" customHeight="1">
      <c r="B93" s="229"/>
      <c r="C93" s="208" t="s">
        <v>531</v>
      </c>
      <c r="D93" s="208"/>
      <c r="E93" s="208"/>
      <c r="F93" s="228" t="s">
        <v>501</v>
      </c>
      <c r="G93" s="227"/>
      <c r="H93" s="208" t="s">
        <v>532</v>
      </c>
      <c r="I93" s="208" t="s">
        <v>533</v>
      </c>
      <c r="J93" s="208"/>
      <c r="K93" s="220"/>
    </row>
    <row r="94" spans="2:11" ht="15" customHeight="1">
      <c r="B94" s="229"/>
      <c r="C94" s="208" t="s">
        <v>534</v>
      </c>
      <c r="D94" s="208"/>
      <c r="E94" s="208"/>
      <c r="F94" s="228" t="s">
        <v>501</v>
      </c>
      <c r="G94" s="227"/>
      <c r="H94" s="208" t="s">
        <v>535</v>
      </c>
      <c r="I94" s="208" t="s">
        <v>536</v>
      </c>
      <c r="J94" s="208"/>
      <c r="K94" s="220"/>
    </row>
    <row r="95" spans="2:11" ht="15" customHeight="1">
      <c r="B95" s="229"/>
      <c r="C95" s="208" t="s">
        <v>537</v>
      </c>
      <c r="D95" s="208"/>
      <c r="E95" s="208"/>
      <c r="F95" s="228" t="s">
        <v>501</v>
      </c>
      <c r="G95" s="227"/>
      <c r="H95" s="208" t="s">
        <v>537</v>
      </c>
      <c r="I95" s="208" t="s">
        <v>536</v>
      </c>
      <c r="J95" s="208"/>
      <c r="K95" s="220"/>
    </row>
    <row r="96" spans="2:11" ht="15" customHeight="1">
      <c r="B96" s="229"/>
      <c r="C96" s="208" t="s">
        <v>39</v>
      </c>
      <c r="D96" s="208"/>
      <c r="E96" s="208"/>
      <c r="F96" s="228" t="s">
        <v>501</v>
      </c>
      <c r="G96" s="227"/>
      <c r="H96" s="208" t="s">
        <v>538</v>
      </c>
      <c r="I96" s="208" t="s">
        <v>536</v>
      </c>
      <c r="J96" s="208"/>
      <c r="K96" s="220"/>
    </row>
    <row r="97" spans="2:11" ht="15" customHeight="1">
      <c r="B97" s="229"/>
      <c r="C97" s="208" t="s">
        <v>49</v>
      </c>
      <c r="D97" s="208"/>
      <c r="E97" s="208"/>
      <c r="F97" s="228" t="s">
        <v>501</v>
      </c>
      <c r="G97" s="227"/>
      <c r="H97" s="208" t="s">
        <v>539</v>
      </c>
      <c r="I97" s="208" t="s">
        <v>536</v>
      </c>
      <c r="J97" s="208"/>
      <c r="K97" s="220"/>
    </row>
    <row r="98" spans="2:11" ht="15" customHeight="1">
      <c r="B98" s="232"/>
      <c r="C98" s="233"/>
      <c r="D98" s="233"/>
      <c r="E98" s="233"/>
      <c r="F98" s="233"/>
      <c r="G98" s="233"/>
      <c r="H98" s="233"/>
      <c r="I98" s="233"/>
      <c r="J98" s="233"/>
      <c r="K98" s="234"/>
    </row>
    <row r="99" spans="2:11" ht="18.75" customHeight="1">
      <c r="B99" s="235"/>
      <c r="C99" s="236"/>
      <c r="D99" s="236"/>
      <c r="E99" s="236"/>
      <c r="F99" s="236"/>
      <c r="G99" s="236"/>
      <c r="H99" s="236"/>
      <c r="I99" s="236"/>
      <c r="J99" s="236"/>
      <c r="K99" s="235"/>
    </row>
    <row r="100" spans="2:11" ht="18.75" customHeight="1">
      <c r="B100" s="215"/>
      <c r="C100" s="215"/>
      <c r="D100" s="215"/>
      <c r="E100" s="215"/>
      <c r="F100" s="215"/>
      <c r="G100" s="215"/>
      <c r="H100" s="215"/>
      <c r="I100" s="215"/>
      <c r="J100" s="215"/>
      <c r="K100" s="215"/>
    </row>
    <row r="101" spans="2:11" ht="7.5" customHeight="1">
      <c r="B101" s="216"/>
      <c r="C101" s="217"/>
      <c r="D101" s="217"/>
      <c r="E101" s="217"/>
      <c r="F101" s="217"/>
      <c r="G101" s="217"/>
      <c r="H101" s="217"/>
      <c r="I101" s="217"/>
      <c r="J101" s="217"/>
      <c r="K101" s="218"/>
    </row>
    <row r="102" spans="2:11" ht="45" customHeight="1">
      <c r="B102" s="219"/>
      <c r="C102" s="321" t="s">
        <v>540</v>
      </c>
      <c r="D102" s="321"/>
      <c r="E102" s="321"/>
      <c r="F102" s="321"/>
      <c r="G102" s="321"/>
      <c r="H102" s="321"/>
      <c r="I102" s="321"/>
      <c r="J102" s="321"/>
      <c r="K102" s="220"/>
    </row>
    <row r="103" spans="2:11" ht="17.25" customHeight="1">
      <c r="B103" s="219"/>
      <c r="C103" s="221" t="s">
        <v>495</v>
      </c>
      <c r="D103" s="221"/>
      <c r="E103" s="221"/>
      <c r="F103" s="221" t="s">
        <v>496</v>
      </c>
      <c r="G103" s="222"/>
      <c r="H103" s="221" t="s">
        <v>55</v>
      </c>
      <c r="I103" s="221" t="s">
        <v>58</v>
      </c>
      <c r="J103" s="221" t="s">
        <v>497</v>
      </c>
      <c r="K103" s="220"/>
    </row>
    <row r="104" spans="2:11" ht="17.25" customHeight="1">
      <c r="B104" s="219"/>
      <c r="C104" s="223" t="s">
        <v>498</v>
      </c>
      <c r="D104" s="223"/>
      <c r="E104" s="223"/>
      <c r="F104" s="224" t="s">
        <v>499</v>
      </c>
      <c r="G104" s="225"/>
      <c r="H104" s="223"/>
      <c r="I104" s="223"/>
      <c r="J104" s="223" t="s">
        <v>500</v>
      </c>
      <c r="K104" s="220"/>
    </row>
    <row r="105" spans="2:11" ht="5.25" customHeight="1">
      <c r="B105" s="219"/>
      <c r="C105" s="221"/>
      <c r="D105" s="221"/>
      <c r="E105" s="221"/>
      <c r="F105" s="221"/>
      <c r="G105" s="237"/>
      <c r="H105" s="221"/>
      <c r="I105" s="221"/>
      <c r="J105" s="221"/>
      <c r="K105" s="220"/>
    </row>
    <row r="106" spans="2:11" ht="15" customHeight="1">
      <c r="B106" s="219"/>
      <c r="C106" s="208" t="s">
        <v>54</v>
      </c>
      <c r="D106" s="226"/>
      <c r="E106" s="226"/>
      <c r="F106" s="228" t="s">
        <v>501</v>
      </c>
      <c r="G106" s="237"/>
      <c r="H106" s="208" t="s">
        <v>541</v>
      </c>
      <c r="I106" s="208" t="s">
        <v>503</v>
      </c>
      <c r="J106" s="208">
        <v>20</v>
      </c>
      <c r="K106" s="220"/>
    </row>
    <row r="107" spans="2:11" ht="15" customHeight="1">
      <c r="B107" s="219"/>
      <c r="C107" s="208" t="s">
        <v>504</v>
      </c>
      <c r="D107" s="208"/>
      <c r="E107" s="208"/>
      <c r="F107" s="228" t="s">
        <v>501</v>
      </c>
      <c r="G107" s="208"/>
      <c r="H107" s="208" t="s">
        <v>541</v>
      </c>
      <c r="I107" s="208" t="s">
        <v>503</v>
      </c>
      <c r="J107" s="208">
        <v>120</v>
      </c>
      <c r="K107" s="220"/>
    </row>
    <row r="108" spans="2:11" ht="15" customHeight="1">
      <c r="B108" s="229"/>
      <c r="C108" s="208" t="s">
        <v>506</v>
      </c>
      <c r="D108" s="208"/>
      <c r="E108" s="208"/>
      <c r="F108" s="228" t="s">
        <v>507</v>
      </c>
      <c r="G108" s="208"/>
      <c r="H108" s="208" t="s">
        <v>541</v>
      </c>
      <c r="I108" s="208" t="s">
        <v>503</v>
      </c>
      <c r="J108" s="208">
        <v>50</v>
      </c>
      <c r="K108" s="220"/>
    </row>
    <row r="109" spans="2:11" ht="15" customHeight="1">
      <c r="B109" s="229"/>
      <c r="C109" s="208" t="s">
        <v>509</v>
      </c>
      <c r="D109" s="208"/>
      <c r="E109" s="208"/>
      <c r="F109" s="228" t="s">
        <v>501</v>
      </c>
      <c r="G109" s="208"/>
      <c r="H109" s="208" t="s">
        <v>541</v>
      </c>
      <c r="I109" s="208" t="s">
        <v>511</v>
      </c>
      <c r="J109" s="208"/>
      <c r="K109" s="220"/>
    </row>
    <row r="110" spans="2:11" ht="15" customHeight="1">
      <c r="B110" s="229"/>
      <c r="C110" s="208" t="s">
        <v>520</v>
      </c>
      <c r="D110" s="208"/>
      <c r="E110" s="208"/>
      <c r="F110" s="228" t="s">
        <v>507</v>
      </c>
      <c r="G110" s="208"/>
      <c r="H110" s="208" t="s">
        <v>541</v>
      </c>
      <c r="I110" s="208" t="s">
        <v>503</v>
      </c>
      <c r="J110" s="208">
        <v>50</v>
      </c>
      <c r="K110" s="220"/>
    </row>
    <row r="111" spans="2:11" ht="15" customHeight="1">
      <c r="B111" s="229"/>
      <c r="C111" s="208" t="s">
        <v>528</v>
      </c>
      <c r="D111" s="208"/>
      <c r="E111" s="208"/>
      <c r="F111" s="228" t="s">
        <v>507</v>
      </c>
      <c r="G111" s="208"/>
      <c r="H111" s="208" t="s">
        <v>541</v>
      </c>
      <c r="I111" s="208" t="s">
        <v>503</v>
      </c>
      <c r="J111" s="208">
        <v>50</v>
      </c>
      <c r="K111" s="220"/>
    </row>
    <row r="112" spans="2:11" ht="15" customHeight="1">
      <c r="B112" s="229"/>
      <c r="C112" s="208" t="s">
        <v>526</v>
      </c>
      <c r="D112" s="208"/>
      <c r="E112" s="208"/>
      <c r="F112" s="228" t="s">
        <v>507</v>
      </c>
      <c r="G112" s="208"/>
      <c r="H112" s="208" t="s">
        <v>541</v>
      </c>
      <c r="I112" s="208" t="s">
        <v>503</v>
      </c>
      <c r="J112" s="208">
        <v>50</v>
      </c>
      <c r="K112" s="220"/>
    </row>
    <row r="113" spans="2:11" ht="15" customHeight="1">
      <c r="B113" s="229"/>
      <c r="C113" s="208" t="s">
        <v>54</v>
      </c>
      <c r="D113" s="208"/>
      <c r="E113" s="208"/>
      <c r="F113" s="228" t="s">
        <v>501</v>
      </c>
      <c r="G113" s="208"/>
      <c r="H113" s="208" t="s">
        <v>542</v>
      </c>
      <c r="I113" s="208" t="s">
        <v>503</v>
      </c>
      <c r="J113" s="208">
        <v>20</v>
      </c>
      <c r="K113" s="220"/>
    </row>
    <row r="114" spans="2:11" ht="15" customHeight="1">
      <c r="B114" s="229"/>
      <c r="C114" s="208" t="s">
        <v>543</v>
      </c>
      <c r="D114" s="208"/>
      <c r="E114" s="208"/>
      <c r="F114" s="228" t="s">
        <v>501</v>
      </c>
      <c r="G114" s="208"/>
      <c r="H114" s="208" t="s">
        <v>544</v>
      </c>
      <c r="I114" s="208" t="s">
        <v>503</v>
      </c>
      <c r="J114" s="208">
        <v>120</v>
      </c>
      <c r="K114" s="220"/>
    </row>
    <row r="115" spans="2:11" ht="15" customHeight="1">
      <c r="B115" s="229"/>
      <c r="C115" s="208" t="s">
        <v>39</v>
      </c>
      <c r="D115" s="208"/>
      <c r="E115" s="208"/>
      <c r="F115" s="228" t="s">
        <v>501</v>
      </c>
      <c r="G115" s="208"/>
      <c r="H115" s="208" t="s">
        <v>545</v>
      </c>
      <c r="I115" s="208" t="s">
        <v>536</v>
      </c>
      <c r="J115" s="208"/>
      <c r="K115" s="220"/>
    </row>
    <row r="116" spans="2:11" ht="15" customHeight="1">
      <c r="B116" s="229"/>
      <c r="C116" s="208" t="s">
        <v>49</v>
      </c>
      <c r="D116" s="208"/>
      <c r="E116" s="208"/>
      <c r="F116" s="228" t="s">
        <v>501</v>
      </c>
      <c r="G116" s="208"/>
      <c r="H116" s="208" t="s">
        <v>546</v>
      </c>
      <c r="I116" s="208" t="s">
        <v>536</v>
      </c>
      <c r="J116" s="208"/>
      <c r="K116" s="220"/>
    </row>
    <row r="117" spans="2:11" ht="15" customHeight="1">
      <c r="B117" s="229"/>
      <c r="C117" s="208" t="s">
        <v>58</v>
      </c>
      <c r="D117" s="208"/>
      <c r="E117" s="208"/>
      <c r="F117" s="228" t="s">
        <v>501</v>
      </c>
      <c r="G117" s="208"/>
      <c r="H117" s="208" t="s">
        <v>547</v>
      </c>
      <c r="I117" s="208" t="s">
        <v>548</v>
      </c>
      <c r="J117" s="208"/>
      <c r="K117" s="220"/>
    </row>
    <row r="118" spans="2:11" ht="15" customHeight="1">
      <c r="B118" s="232"/>
      <c r="C118" s="238"/>
      <c r="D118" s="238"/>
      <c r="E118" s="238"/>
      <c r="F118" s="238"/>
      <c r="G118" s="238"/>
      <c r="H118" s="238"/>
      <c r="I118" s="238"/>
      <c r="J118" s="238"/>
      <c r="K118" s="234"/>
    </row>
    <row r="119" spans="2:11" ht="18.75" customHeight="1">
      <c r="B119" s="239"/>
      <c r="C119" s="205"/>
      <c r="D119" s="205"/>
      <c r="E119" s="205"/>
      <c r="F119" s="240"/>
      <c r="G119" s="205"/>
      <c r="H119" s="205"/>
      <c r="I119" s="205"/>
      <c r="J119" s="205"/>
      <c r="K119" s="239"/>
    </row>
    <row r="120" spans="2:11" ht="18.75" customHeight="1">
      <c r="B120" s="215"/>
      <c r="C120" s="215"/>
      <c r="D120" s="215"/>
      <c r="E120" s="215"/>
      <c r="F120" s="215"/>
      <c r="G120" s="215"/>
      <c r="H120" s="215"/>
      <c r="I120" s="215"/>
      <c r="J120" s="215"/>
      <c r="K120" s="215"/>
    </row>
    <row r="121" spans="2:11" ht="7.5" customHeight="1">
      <c r="B121" s="241"/>
      <c r="C121" s="242"/>
      <c r="D121" s="242"/>
      <c r="E121" s="242"/>
      <c r="F121" s="242"/>
      <c r="G121" s="242"/>
      <c r="H121" s="242"/>
      <c r="I121" s="242"/>
      <c r="J121" s="242"/>
      <c r="K121" s="243"/>
    </row>
    <row r="122" spans="2:11" ht="45" customHeight="1">
      <c r="B122" s="244"/>
      <c r="C122" s="319" t="s">
        <v>549</v>
      </c>
      <c r="D122" s="319"/>
      <c r="E122" s="319"/>
      <c r="F122" s="319"/>
      <c r="G122" s="319"/>
      <c r="H122" s="319"/>
      <c r="I122" s="319"/>
      <c r="J122" s="319"/>
      <c r="K122" s="245"/>
    </row>
    <row r="123" spans="2:11" ht="17.25" customHeight="1">
      <c r="B123" s="246"/>
      <c r="C123" s="221" t="s">
        <v>495</v>
      </c>
      <c r="D123" s="221"/>
      <c r="E123" s="221"/>
      <c r="F123" s="221" t="s">
        <v>496</v>
      </c>
      <c r="G123" s="222"/>
      <c r="H123" s="221" t="s">
        <v>55</v>
      </c>
      <c r="I123" s="221" t="s">
        <v>58</v>
      </c>
      <c r="J123" s="221" t="s">
        <v>497</v>
      </c>
      <c r="K123" s="247"/>
    </row>
    <row r="124" spans="2:11" ht="17.25" customHeight="1">
      <c r="B124" s="246"/>
      <c r="C124" s="223" t="s">
        <v>498</v>
      </c>
      <c r="D124" s="223"/>
      <c r="E124" s="223"/>
      <c r="F124" s="224" t="s">
        <v>499</v>
      </c>
      <c r="G124" s="225"/>
      <c r="H124" s="223"/>
      <c r="I124" s="223"/>
      <c r="J124" s="223" t="s">
        <v>500</v>
      </c>
      <c r="K124" s="247"/>
    </row>
    <row r="125" spans="2:11" ht="5.25" customHeight="1">
      <c r="B125" s="248"/>
      <c r="C125" s="226"/>
      <c r="D125" s="226"/>
      <c r="E125" s="226"/>
      <c r="F125" s="226"/>
      <c r="G125" s="208"/>
      <c r="H125" s="226"/>
      <c r="I125" s="226"/>
      <c r="J125" s="226"/>
      <c r="K125" s="249"/>
    </row>
    <row r="126" spans="2:11" ht="15" customHeight="1">
      <c r="B126" s="248"/>
      <c r="C126" s="208" t="s">
        <v>504</v>
      </c>
      <c r="D126" s="226"/>
      <c r="E126" s="226"/>
      <c r="F126" s="228" t="s">
        <v>501</v>
      </c>
      <c r="G126" s="208"/>
      <c r="H126" s="208" t="s">
        <v>541</v>
      </c>
      <c r="I126" s="208" t="s">
        <v>503</v>
      </c>
      <c r="J126" s="208">
        <v>120</v>
      </c>
      <c r="K126" s="250"/>
    </row>
    <row r="127" spans="2:11" ht="15" customHeight="1">
      <c r="B127" s="248"/>
      <c r="C127" s="208" t="s">
        <v>550</v>
      </c>
      <c r="D127" s="208"/>
      <c r="E127" s="208"/>
      <c r="F127" s="228" t="s">
        <v>501</v>
      </c>
      <c r="G127" s="208"/>
      <c r="H127" s="208" t="s">
        <v>551</v>
      </c>
      <c r="I127" s="208" t="s">
        <v>503</v>
      </c>
      <c r="J127" s="208" t="s">
        <v>552</v>
      </c>
      <c r="K127" s="250"/>
    </row>
    <row r="128" spans="2:11" ht="15" customHeight="1">
      <c r="B128" s="248"/>
      <c r="C128" s="208" t="s">
        <v>449</v>
      </c>
      <c r="D128" s="208"/>
      <c r="E128" s="208"/>
      <c r="F128" s="228" t="s">
        <v>501</v>
      </c>
      <c r="G128" s="208"/>
      <c r="H128" s="208" t="s">
        <v>553</v>
      </c>
      <c r="I128" s="208" t="s">
        <v>503</v>
      </c>
      <c r="J128" s="208" t="s">
        <v>552</v>
      </c>
      <c r="K128" s="250"/>
    </row>
    <row r="129" spans="2:11" ht="15" customHeight="1">
      <c r="B129" s="248"/>
      <c r="C129" s="208" t="s">
        <v>512</v>
      </c>
      <c r="D129" s="208"/>
      <c r="E129" s="208"/>
      <c r="F129" s="228" t="s">
        <v>507</v>
      </c>
      <c r="G129" s="208"/>
      <c r="H129" s="208" t="s">
        <v>513</v>
      </c>
      <c r="I129" s="208" t="s">
        <v>503</v>
      </c>
      <c r="J129" s="208">
        <v>15</v>
      </c>
      <c r="K129" s="250"/>
    </row>
    <row r="130" spans="2:11" ht="15" customHeight="1">
      <c r="B130" s="248"/>
      <c r="C130" s="230" t="s">
        <v>514</v>
      </c>
      <c r="D130" s="230"/>
      <c r="E130" s="230"/>
      <c r="F130" s="231" t="s">
        <v>507</v>
      </c>
      <c r="G130" s="230"/>
      <c r="H130" s="230" t="s">
        <v>515</v>
      </c>
      <c r="I130" s="230" t="s">
        <v>503</v>
      </c>
      <c r="J130" s="230">
        <v>15</v>
      </c>
      <c r="K130" s="250"/>
    </row>
    <row r="131" spans="2:11" ht="15" customHeight="1">
      <c r="B131" s="248"/>
      <c r="C131" s="230" t="s">
        <v>516</v>
      </c>
      <c r="D131" s="230"/>
      <c r="E131" s="230"/>
      <c r="F131" s="231" t="s">
        <v>507</v>
      </c>
      <c r="G131" s="230"/>
      <c r="H131" s="230" t="s">
        <v>517</v>
      </c>
      <c r="I131" s="230" t="s">
        <v>503</v>
      </c>
      <c r="J131" s="230">
        <v>20</v>
      </c>
      <c r="K131" s="250"/>
    </row>
    <row r="132" spans="2:11" ht="15" customHeight="1">
      <c r="B132" s="248"/>
      <c r="C132" s="230" t="s">
        <v>518</v>
      </c>
      <c r="D132" s="230"/>
      <c r="E132" s="230"/>
      <c r="F132" s="231" t="s">
        <v>507</v>
      </c>
      <c r="G132" s="230"/>
      <c r="H132" s="230" t="s">
        <v>519</v>
      </c>
      <c r="I132" s="230" t="s">
        <v>503</v>
      </c>
      <c r="J132" s="230">
        <v>20</v>
      </c>
      <c r="K132" s="250"/>
    </row>
    <row r="133" spans="2:11" ht="15" customHeight="1">
      <c r="B133" s="248"/>
      <c r="C133" s="208" t="s">
        <v>506</v>
      </c>
      <c r="D133" s="208"/>
      <c r="E133" s="208"/>
      <c r="F133" s="228" t="s">
        <v>507</v>
      </c>
      <c r="G133" s="208"/>
      <c r="H133" s="208" t="s">
        <v>541</v>
      </c>
      <c r="I133" s="208" t="s">
        <v>503</v>
      </c>
      <c r="J133" s="208">
        <v>50</v>
      </c>
      <c r="K133" s="250"/>
    </row>
    <row r="134" spans="2:11" ht="15" customHeight="1">
      <c r="B134" s="248"/>
      <c r="C134" s="208" t="s">
        <v>520</v>
      </c>
      <c r="D134" s="208"/>
      <c r="E134" s="208"/>
      <c r="F134" s="228" t="s">
        <v>507</v>
      </c>
      <c r="G134" s="208"/>
      <c r="H134" s="208" t="s">
        <v>541</v>
      </c>
      <c r="I134" s="208" t="s">
        <v>503</v>
      </c>
      <c r="J134" s="208">
        <v>50</v>
      </c>
      <c r="K134" s="250"/>
    </row>
    <row r="135" spans="2:11" ht="15" customHeight="1">
      <c r="B135" s="248"/>
      <c r="C135" s="208" t="s">
        <v>526</v>
      </c>
      <c r="D135" s="208"/>
      <c r="E135" s="208"/>
      <c r="F135" s="228" t="s">
        <v>507</v>
      </c>
      <c r="G135" s="208"/>
      <c r="H135" s="208" t="s">
        <v>541</v>
      </c>
      <c r="I135" s="208" t="s">
        <v>503</v>
      </c>
      <c r="J135" s="208">
        <v>50</v>
      </c>
      <c r="K135" s="250"/>
    </row>
    <row r="136" spans="2:11" ht="15" customHeight="1">
      <c r="B136" s="248"/>
      <c r="C136" s="208" t="s">
        <v>528</v>
      </c>
      <c r="D136" s="208"/>
      <c r="E136" s="208"/>
      <c r="F136" s="228" t="s">
        <v>507</v>
      </c>
      <c r="G136" s="208"/>
      <c r="H136" s="208" t="s">
        <v>541</v>
      </c>
      <c r="I136" s="208" t="s">
        <v>503</v>
      </c>
      <c r="J136" s="208">
        <v>50</v>
      </c>
      <c r="K136" s="250"/>
    </row>
    <row r="137" spans="2:11" ht="15" customHeight="1">
      <c r="B137" s="248"/>
      <c r="C137" s="208" t="s">
        <v>529</v>
      </c>
      <c r="D137" s="208"/>
      <c r="E137" s="208"/>
      <c r="F137" s="228" t="s">
        <v>507</v>
      </c>
      <c r="G137" s="208"/>
      <c r="H137" s="208" t="s">
        <v>554</v>
      </c>
      <c r="I137" s="208" t="s">
        <v>503</v>
      </c>
      <c r="J137" s="208">
        <v>255</v>
      </c>
      <c r="K137" s="250"/>
    </row>
    <row r="138" spans="2:11" ht="15" customHeight="1">
      <c r="B138" s="248"/>
      <c r="C138" s="208" t="s">
        <v>531</v>
      </c>
      <c r="D138" s="208"/>
      <c r="E138" s="208"/>
      <c r="F138" s="228" t="s">
        <v>501</v>
      </c>
      <c r="G138" s="208"/>
      <c r="H138" s="208" t="s">
        <v>555</v>
      </c>
      <c r="I138" s="208" t="s">
        <v>533</v>
      </c>
      <c r="J138" s="208"/>
      <c r="K138" s="250"/>
    </row>
    <row r="139" spans="2:11" ht="15" customHeight="1">
      <c r="B139" s="248"/>
      <c r="C139" s="208" t="s">
        <v>534</v>
      </c>
      <c r="D139" s="208"/>
      <c r="E139" s="208"/>
      <c r="F139" s="228" t="s">
        <v>501</v>
      </c>
      <c r="G139" s="208"/>
      <c r="H139" s="208" t="s">
        <v>556</v>
      </c>
      <c r="I139" s="208" t="s">
        <v>536</v>
      </c>
      <c r="J139" s="208"/>
      <c r="K139" s="250"/>
    </row>
    <row r="140" spans="2:11" ht="15" customHeight="1">
      <c r="B140" s="248"/>
      <c r="C140" s="208" t="s">
        <v>537</v>
      </c>
      <c r="D140" s="208"/>
      <c r="E140" s="208"/>
      <c r="F140" s="228" t="s">
        <v>501</v>
      </c>
      <c r="G140" s="208"/>
      <c r="H140" s="208" t="s">
        <v>537</v>
      </c>
      <c r="I140" s="208" t="s">
        <v>536</v>
      </c>
      <c r="J140" s="208"/>
      <c r="K140" s="250"/>
    </row>
    <row r="141" spans="2:11" ht="15" customHeight="1">
      <c r="B141" s="248"/>
      <c r="C141" s="208" t="s">
        <v>39</v>
      </c>
      <c r="D141" s="208"/>
      <c r="E141" s="208"/>
      <c r="F141" s="228" t="s">
        <v>501</v>
      </c>
      <c r="G141" s="208"/>
      <c r="H141" s="208" t="s">
        <v>557</v>
      </c>
      <c r="I141" s="208" t="s">
        <v>536</v>
      </c>
      <c r="J141" s="208"/>
      <c r="K141" s="250"/>
    </row>
    <row r="142" spans="2:11" ht="15" customHeight="1">
      <c r="B142" s="248"/>
      <c r="C142" s="208" t="s">
        <v>558</v>
      </c>
      <c r="D142" s="208"/>
      <c r="E142" s="208"/>
      <c r="F142" s="228" t="s">
        <v>501</v>
      </c>
      <c r="G142" s="208"/>
      <c r="H142" s="208" t="s">
        <v>559</v>
      </c>
      <c r="I142" s="208" t="s">
        <v>536</v>
      </c>
      <c r="J142" s="208"/>
      <c r="K142" s="250"/>
    </row>
    <row r="143" spans="2:11" ht="15" customHeight="1">
      <c r="B143" s="251"/>
      <c r="C143" s="252"/>
      <c r="D143" s="252"/>
      <c r="E143" s="252"/>
      <c r="F143" s="252"/>
      <c r="G143" s="252"/>
      <c r="H143" s="252"/>
      <c r="I143" s="252"/>
      <c r="J143" s="252"/>
      <c r="K143" s="253"/>
    </row>
    <row r="144" spans="2:11" ht="18.75" customHeight="1">
      <c r="B144" s="205"/>
      <c r="C144" s="205"/>
      <c r="D144" s="205"/>
      <c r="E144" s="205"/>
      <c r="F144" s="240"/>
      <c r="G144" s="205"/>
      <c r="H144" s="205"/>
      <c r="I144" s="205"/>
      <c r="J144" s="205"/>
      <c r="K144" s="205"/>
    </row>
    <row r="145" spans="2:11" ht="18.75" customHeight="1">
      <c r="B145" s="215"/>
      <c r="C145" s="215"/>
      <c r="D145" s="215"/>
      <c r="E145" s="215"/>
      <c r="F145" s="215"/>
      <c r="G145" s="215"/>
      <c r="H145" s="215"/>
      <c r="I145" s="215"/>
      <c r="J145" s="215"/>
      <c r="K145" s="215"/>
    </row>
    <row r="146" spans="2:11" ht="7.5" customHeight="1">
      <c r="B146" s="216"/>
      <c r="C146" s="217"/>
      <c r="D146" s="217"/>
      <c r="E146" s="217"/>
      <c r="F146" s="217"/>
      <c r="G146" s="217"/>
      <c r="H146" s="217"/>
      <c r="I146" s="217"/>
      <c r="J146" s="217"/>
      <c r="K146" s="218"/>
    </row>
    <row r="147" spans="2:11" ht="45" customHeight="1">
      <c r="B147" s="219"/>
      <c r="C147" s="321" t="s">
        <v>560</v>
      </c>
      <c r="D147" s="321"/>
      <c r="E147" s="321"/>
      <c r="F147" s="321"/>
      <c r="G147" s="321"/>
      <c r="H147" s="321"/>
      <c r="I147" s="321"/>
      <c r="J147" s="321"/>
      <c r="K147" s="220"/>
    </row>
    <row r="148" spans="2:11" ht="17.25" customHeight="1">
      <c r="B148" s="219"/>
      <c r="C148" s="221" t="s">
        <v>495</v>
      </c>
      <c r="D148" s="221"/>
      <c r="E148" s="221"/>
      <c r="F148" s="221" t="s">
        <v>496</v>
      </c>
      <c r="G148" s="222"/>
      <c r="H148" s="221" t="s">
        <v>55</v>
      </c>
      <c r="I148" s="221" t="s">
        <v>58</v>
      </c>
      <c r="J148" s="221" t="s">
        <v>497</v>
      </c>
      <c r="K148" s="220"/>
    </row>
    <row r="149" spans="2:11" ht="17.25" customHeight="1">
      <c r="B149" s="219"/>
      <c r="C149" s="223" t="s">
        <v>498</v>
      </c>
      <c r="D149" s="223"/>
      <c r="E149" s="223"/>
      <c r="F149" s="224" t="s">
        <v>499</v>
      </c>
      <c r="G149" s="225"/>
      <c r="H149" s="223"/>
      <c r="I149" s="223"/>
      <c r="J149" s="223" t="s">
        <v>500</v>
      </c>
      <c r="K149" s="220"/>
    </row>
    <row r="150" spans="2:11" ht="5.25" customHeight="1">
      <c r="B150" s="229"/>
      <c r="C150" s="226"/>
      <c r="D150" s="226"/>
      <c r="E150" s="226"/>
      <c r="F150" s="226"/>
      <c r="G150" s="227"/>
      <c r="H150" s="226"/>
      <c r="I150" s="226"/>
      <c r="J150" s="226"/>
      <c r="K150" s="250"/>
    </row>
    <row r="151" spans="2:11" ht="15" customHeight="1">
      <c r="B151" s="229"/>
      <c r="C151" s="254" t="s">
        <v>504</v>
      </c>
      <c r="D151" s="208"/>
      <c r="E151" s="208"/>
      <c r="F151" s="255" t="s">
        <v>501</v>
      </c>
      <c r="G151" s="208"/>
      <c r="H151" s="254" t="s">
        <v>541</v>
      </c>
      <c r="I151" s="254" t="s">
        <v>503</v>
      </c>
      <c r="J151" s="254">
        <v>120</v>
      </c>
      <c r="K151" s="250"/>
    </row>
    <row r="152" spans="2:11" ht="15" customHeight="1">
      <c r="B152" s="229"/>
      <c r="C152" s="254" t="s">
        <v>550</v>
      </c>
      <c r="D152" s="208"/>
      <c r="E152" s="208"/>
      <c r="F152" s="255" t="s">
        <v>501</v>
      </c>
      <c r="G152" s="208"/>
      <c r="H152" s="254" t="s">
        <v>561</v>
      </c>
      <c r="I152" s="254" t="s">
        <v>503</v>
      </c>
      <c r="J152" s="254" t="s">
        <v>552</v>
      </c>
      <c r="K152" s="250"/>
    </row>
    <row r="153" spans="2:11" ht="15" customHeight="1">
      <c r="B153" s="229"/>
      <c r="C153" s="254" t="s">
        <v>449</v>
      </c>
      <c r="D153" s="208"/>
      <c r="E153" s="208"/>
      <c r="F153" s="255" t="s">
        <v>501</v>
      </c>
      <c r="G153" s="208"/>
      <c r="H153" s="254" t="s">
        <v>562</v>
      </c>
      <c r="I153" s="254" t="s">
        <v>503</v>
      </c>
      <c r="J153" s="254" t="s">
        <v>552</v>
      </c>
      <c r="K153" s="250"/>
    </row>
    <row r="154" spans="2:11" ht="15" customHeight="1">
      <c r="B154" s="229"/>
      <c r="C154" s="254" t="s">
        <v>506</v>
      </c>
      <c r="D154" s="208"/>
      <c r="E154" s="208"/>
      <c r="F154" s="255" t="s">
        <v>507</v>
      </c>
      <c r="G154" s="208"/>
      <c r="H154" s="254" t="s">
        <v>541</v>
      </c>
      <c r="I154" s="254" t="s">
        <v>503</v>
      </c>
      <c r="J154" s="254">
        <v>50</v>
      </c>
      <c r="K154" s="250"/>
    </row>
    <row r="155" spans="2:11" ht="15" customHeight="1">
      <c r="B155" s="229"/>
      <c r="C155" s="254" t="s">
        <v>509</v>
      </c>
      <c r="D155" s="208"/>
      <c r="E155" s="208"/>
      <c r="F155" s="255" t="s">
        <v>501</v>
      </c>
      <c r="G155" s="208"/>
      <c r="H155" s="254" t="s">
        <v>541</v>
      </c>
      <c r="I155" s="254" t="s">
        <v>511</v>
      </c>
      <c r="J155" s="254"/>
      <c r="K155" s="250"/>
    </row>
    <row r="156" spans="2:11" ht="15" customHeight="1">
      <c r="B156" s="229"/>
      <c r="C156" s="254" t="s">
        <v>520</v>
      </c>
      <c r="D156" s="208"/>
      <c r="E156" s="208"/>
      <c r="F156" s="255" t="s">
        <v>507</v>
      </c>
      <c r="G156" s="208"/>
      <c r="H156" s="254" t="s">
        <v>541</v>
      </c>
      <c r="I156" s="254" t="s">
        <v>503</v>
      </c>
      <c r="J156" s="254">
        <v>50</v>
      </c>
      <c r="K156" s="250"/>
    </row>
    <row r="157" spans="2:11" ht="15" customHeight="1">
      <c r="B157" s="229"/>
      <c r="C157" s="254" t="s">
        <v>528</v>
      </c>
      <c r="D157" s="208"/>
      <c r="E157" s="208"/>
      <c r="F157" s="255" t="s">
        <v>507</v>
      </c>
      <c r="G157" s="208"/>
      <c r="H157" s="254" t="s">
        <v>541</v>
      </c>
      <c r="I157" s="254" t="s">
        <v>503</v>
      </c>
      <c r="J157" s="254">
        <v>50</v>
      </c>
      <c r="K157" s="250"/>
    </row>
    <row r="158" spans="2:11" ht="15" customHeight="1">
      <c r="B158" s="229"/>
      <c r="C158" s="254" t="s">
        <v>526</v>
      </c>
      <c r="D158" s="208"/>
      <c r="E158" s="208"/>
      <c r="F158" s="255" t="s">
        <v>507</v>
      </c>
      <c r="G158" s="208"/>
      <c r="H158" s="254" t="s">
        <v>541</v>
      </c>
      <c r="I158" s="254" t="s">
        <v>503</v>
      </c>
      <c r="J158" s="254">
        <v>50</v>
      </c>
      <c r="K158" s="250"/>
    </row>
    <row r="159" spans="2:11" ht="15" customHeight="1">
      <c r="B159" s="229"/>
      <c r="C159" s="254" t="s">
        <v>83</v>
      </c>
      <c r="D159" s="208"/>
      <c r="E159" s="208"/>
      <c r="F159" s="255" t="s">
        <v>501</v>
      </c>
      <c r="G159" s="208"/>
      <c r="H159" s="254" t="s">
        <v>563</v>
      </c>
      <c r="I159" s="254" t="s">
        <v>503</v>
      </c>
      <c r="J159" s="254" t="s">
        <v>564</v>
      </c>
      <c r="K159" s="250"/>
    </row>
    <row r="160" spans="2:11" ht="15" customHeight="1">
      <c r="B160" s="229"/>
      <c r="C160" s="254" t="s">
        <v>565</v>
      </c>
      <c r="D160" s="208"/>
      <c r="E160" s="208"/>
      <c r="F160" s="255" t="s">
        <v>501</v>
      </c>
      <c r="G160" s="208"/>
      <c r="H160" s="254" t="s">
        <v>566</v>
      </c>
      <c r="I160" s="254" t="s">
        <v>536</v>
      </c>
      <c r="J160" s="254"/>
      <c r="K160" s="250"/>
    </row>
    <row r="161" spans="2:11" ht="15" customHeight="1">
      <c r="B161" s="256"/>
      <c r="C161" s="238"/>
      <c r="D161" s="238"/>
      <c r="E161" s="238"/>
      <c r="F161" s="238"/>
      <c r="G161" s="238"/>
      <c r="H161" s="238"/>
      <c r="I161" s="238"/>
      <c r="J161" s="238"/>
      <c r="K161" s="257"/>
    </row>
    <row r="162" spans="2:11" ht="18.75" customHeight="1">
      <c r="B162" s="205"/>
      <c r="C162" s="208"/>
      <c r="D162" s="208"/>
      <c r="E162" s="208"/>
      <c r="F162" s="228"/>
      <c r="G162" s="208"/>
      <c r="H162" s="208"/>
      <c r="I162" s="208"/>
      <c r="J162" s="208"/>
      <c r="K162" s="205"/>
    </row>
    <row r="163" spans="2:11" ht="18.75" customHeight="1">
      <c r="B163" s="215"/>
      <c r="C163" s="215"/>
      <c r="D163" s="215"/>
      <c r="E163" s="215"/>
      <c r="F163" s="215"/>
      <c r="G163" s="215"/>
      <c r="H163" s="215"/>
      <c r="I163" s="215"/>
      <c r="J163" s="215"/>
      <c r="K163" s="215"/>
    </row>
    <row r="164" spans="2:11" ht="7.5" customHeight="1">
      <c r="B164" s="197"/>
      <c r="C164" s="198"/>
      <c r="D164" s="198"/>
      <c r="E164" s="198"/>
      <c r="F164" s="198"/>
      <c r="G164" s="198"/>
      <c r="H164" s="198"/>
      <c r="I164" s="198"/>
      <c r="J164" s="198"/>
      <c r="K164" s="199"/>
    </row>
    <row r="165" spans="2:11" ht="45" customHeight="1">
      <c r="B165" s="200"/>
      <c r="C165" s="319" t="s">
        <v>567</v>
      </c>
      <c r="D165" s="319"/>
      <c r="E165" s="319"/>
      <c r="F165" s="319"/>
      <c r="G165" s="319"/>
      <c r="H165" s="319"/>
      <c r="I165" s="319"/>
      <c r="J165" s="319"/>
      <c r="K165" s="201"/>
    </row>
    <row r="166" spans="2:11" ht="17.25" customHeight="1">
      <c r="B166" s="200"/>
      <c r="C166" s="221" t="s">
        <v>495</v>
      </c>
      <c r="D166" s="221"/>
      <c r="E166" s="221"/>
      <c r="F166" s="221" t="s">
        <v>496</v>
      </c>
      <c r="G166" s="258"/>
      <c r="H166" s="259" t="s">
        <v>55</v>
      </c>
      <c r="I166" s="259" t="s">
        <v>58</v>
      </c>
      <c r="J166" s="221" t="s">
        <v>497</v>
      </c>
      <c r="K166" s="201"/>
    </row>
    <row r="167" spans="2:11" ht="17.25" customHeight="1">
      <c r="B167" s="202"/>
      <c r="C167" s="223" t="s">
        <v>498</v>
      </c>
      <c r="D167" s="223"/>
      <c r="E167" s="223"/>
      <c r="F167" s="224" t="s">
        <v>499</v>
      </c>
      <c r="G167" s="260"/>
      <c r="H167" s="261"/>
      <c r="I167" s="261"/>
      <c r="J167" s="223" t="s">
        <v>500</v>
      </c>
      <c r="K167" s="203"/>
    </row>
    <row r="168" spans="2:11" ht="5.25" customHeight="1">
      <c r="B168" s="229"/>
      <c r="C168" s="226"/>
      <c r="D168" s="226"/>
      <c r="E168" s="226"/>
      <c r="F168" s="226"/>
      <c r="G168" s="227"/>
      <c r="H168" s="226"/>
      <c r="I168" s="226"/>
      <c r="J168" s="226"/>
      <c r="K168" s="250"/>
    </row>
    <row r="169" spans="2:11" ht="15" customHeight="1">
      <c r="B169" s="229"/>
      <c r="C169" s="208" t="s">
        <v>504</v>
      </c>
      <c r="D169" s="208"/>
      <c r="E169" s="208"/>
      <c r="F169" s="228" t="s">
        <v>501</v>
      </c>
      <c r="G169" s="208"/>
      <c r="H169" s="208" t="s">
        <v>541</v>
      </c>
      <c r="I169" s="208" t="s">
        <v>503</v>
      </c>
      <c r="J169" s="208">
        <v>120</v>
      </c>
      <c r="K169" s="250"/>
    </row>
    <row r="170" spans="2:11" ht="15" customHeight="1">
      <c r="B170" s="229"/>
      <c r="C170" s="208" t="s">
        <v>550</v>
      </c>
      <c r="D170" s="208"/>
      <c r="E170" s="208"/>
      <c r="F170" s="228" t="s">
        <v>501</v>
      </c>
      <c r="G170" s="208"/>
      <c r="H170" s="208" t="s">
        <v>551</v>
      </c>
      <c r="I170" s="208" t="s">
        <v>503</v>
      </c>
      <c r="J170" s="208" t="s">
        <v>552</v>
      </c>
      <c r="K170" s="250"/>
    </row>
    <row r="171" spans="2:11" ht="15" customHeight="1">
      <c r="B171" s="229"/>
      <c r="C171" s="208" t="s">
        <v>449</v>
      </c>
      <c r="D171" s="208"/>
      <c r="E171" s="208"/>
      <c r="F171" s="228" t="s">
        <v>501</v>
      </c>
      <c r="G171" s="208"/>
      <c r="H171" s="208" t="s">
        <v>568</v>
      </c>
      <c r="I171" s="208" t="s">
        <v>503</v>
      </c>
      <c r="J171" s="208" t="s">
        <v>552</v>
      </c>
      <c r="K171" s="250"/>
    </row>
    <row r="172" spans="2:11" ht="15" customHeight="1">
      <c r="B172" s="229"/>
      <c r="C172" s="208" t="s">
        <v>506</v>
      </c>
      <c r="D172" s="208"/>
      <c r="E172" s="208"/>
      <c r="F172" s="228" t="s">
        <v>507</v>
      </c>
      <c r="G172" s="208"/>
      <c r="H172" s="208" t="s">
        <v>568</v>
      </c>
      <c r="I172" s="208" t="s">
        <v>503</v>
      </c>
      <c r="J172" s="208">
        <v>50</v>
      </c>
      <c r="K172" s="250"/>
    </row>
    <row r="173" spans="2:11" ht="15" customHeight="1">
      <c r="B173" s="229"/>
      <c r="C173" s="208" t="s">
        <v>509</v>
      </c>
      <c r="D173" s="208"/>
      <c r="E173" s="208"/>
      <c r="F173" s="228" t="s">
        <v>501</v>
      </c>
      <c r="G173" s="208"/>
      <c r="H173" s="208" t="s">
        <v>568</v>
      </c>
      <c r="I173" s="208" t="s">
        <v>511</v>
      </c>
      <c r="J173" s="208"/>
      <c r="K173" s="250"/>
    </row>
    <row r="174" spans="2:11" ht="15" customHeight="1">
      <c r="B174" s="229"/>
      <c r="C174" s="208" t="s">
        <v>520</v>
      </c>
      <c r="D174" s="208"/>
      <c r="E174" s="208"/>
      <c r="F174" s="228" t="s">
        <v>507</v>
      </c>
      <c r="G174" s="208"/>
      <c r="H174" s="208" t="s">
        <v>568</v>
      </c>
      <c r="I174" s="208" t="s">
        <v>503</v>
      </c>
      <c r="J174" s="208">
        <v>50</v>
      </c>
      <c r="K174" s="250"/>
    </row>
    <row r="175" spans="2:11" ht="15" customHeight="1">
      <c r="B175" s="229"/>
      <c r="C175" s="208" t="s">
        <v>528</v>
      </c>
      <c r="D175" s="208"/>
      <c r="E175" s="208"/>
      <c r="F175" s="228" t="s">
        <v>507</v>
      </c>
      <c r="G175" s="208"/>
      <c r="H175" s="208" t="s">
        <v>568</v>
      </c>
      <c r="I175" s="208" t="s">
        <v>503</v>
      </c>
      <c r="J175" s="208">
        <v>50</v>
      </c>
      <c r="K175" s="250"/>
    </row>
    <row r="176" spans="2:11" ht="15" customHeight="1">
      <c r="B176" s="229"/>
      <c r="C176" s="208" t="s">
        <v>526</v>
      </c>
      <c r="D176" s="208"/>
      <c r="E176" s="208"/>
      <c r="F176" s="228" t="s">
        <v>507</v>
      </c>
      <c r="G176" s="208"/>
      <c r="H176" s="208" t="s">
        <v>568</v>
      </c>
      <c r="I176" s="208" t="s">
        <v>503</v>
      </c>
      <c r="J176" s="208">
        <v>50</v>
      </c>
      <c r="K176" s="250"/>
    </row>
    <row r="177" spans="2:11" ht="15" customHeight="1">
      <c r="B177" s="229"/>
      <c r="C177" s="208" t="s">
        <v>100</v>
      </c>
      <c r="D177" s="208"/>
      <c r="E177" s="208"/>
      <c r="F177" s="228" t="s">
        <v>501</v>
      </c>
      <c r="G177" s="208"/>
      <c r="H177" s="208" t="s">
        <v>569</v>
      </c>
      <c r="I177" s="208" t="s">
        <v>570</v>
      </c>
      <c r="J177" s="208"/>
      <c r="K177" s="250"/>
    </row>
    <row r="178" spans="2:11" ht="15" customHeight="1">
      <c r="B178" s="229"/>
      <c r="C178" s="208" t="s">
        <v>58</v>
      </c>
      <c r="D178" s="208"/>
      <c r="E178" s="208"/>
      <c r="F178" s="228" t="s">
        <v>501</v>
      </c>
      <c r="G178" s="208"/>
      <c r="H178" s="208" t="s">
        <v>571</v>
      </c>
      <c r="I178" s="208" t="s">
        <v>572</v>
      </c>
      <c r="J178" s="208">
        <v>1</v>
      </c>
      <c r="K178" s="250"/>
    </row>
    <row r="179" spans="2:11" ht="15" customHeight="1">
      <c r="B179" s="229"/>
      <c r="C179" s="208" t="s">
        <v>54</v>
      </c>
      <c r="D179" s="208"/>
      <c r="E179" s="208"/>
      <c r="F179" s="228" t="s">
        <v>501</v>
      </c>
      <c r="G179" s="208"/>
      <c r="H179" s="208" t="s">
        <v>573</v>
      </c>
      <c r="I179" s="208" t="s">
        <v>503</v>
      </c>
      <c r="J179" s="208">
        <v>20</v>
      </c>
      <c r="K179" s="250"/>
    </row>
    <row r="180" spans="2:11" ht="15" customHeight="1">
      <c r="B180" s="229"/>
      <c r="C180" s="208" t="s">
        <v>55</v>
      </c>
      <c r="D180" s="208"/>
      <c r="E180" s="208"/>
      <c r="F180" s="228" t="s">
        <v>501</v>
      </c>
      <c r="G180" s="208"/>
      <c r="H180" s="208" t="s">
        <v>574</v>
      </c>
      <c r="I180" s="208" t="s">
        <v>503</v>
      </c>
      <c r="J180" s="208">
        <v>255</v>
      </c>
      <c r="K180" s="250"/>
    </row>
    <row r="181" spans="2:11" ht="15" customHeight="1">
      <c r="B181" s="229"/>
      <c r="C181" s="208" t="s">
        <v>101</v>
      </c>
      <c r="D181" s="208"/>
      <c r="E181" s="208"/>
      <c r="F181" s="228" t="s">
        <v>501</v>
      </c>
      <c r="G181" s="208"/>
      <c r="H181" s="208" t="s">
        <v>465</v>
      </c>
      <c r="I181" s="208" t="s">
        <v>503</v>
      </c>
      <c r="J181" s="208">
        <v>10</v>
      </c>
      <c r="K181" s="250"/>
    </row>
    <row r="182" spans="2:11" ht="15" customHeight="1">
      <c r="B182" s="229"/>
      <c r="C182" s="208" t="s">
        <v>102</v>
      </c>
      <c r="D182" s="208"/>
      <c r="E182" s="208"/>
      <c r="F182" s="228" t="s">
        <v>501</v>
      </c>
      <c r="G182" s="208"/>
      <c r="H182" s="208" t="s">
        <v>575</v>
      </c>
      <c r="I182" s="208" t="s">
        <v>536</v>
      </c>
      <c r="J182" s="208"/>
      <c r="K182" s="250"/>
    </row>
    <row r="183" spans="2:11" ht="15" customHeight="1">
      <c r="B183" s="229"/>
      <c r="C183" s="208" t="s">
        <v>576</v>
      </c>
      <c r="D183" s="208"/>
      <c r="E183" s="208"/>
      <c r="F183" s="228" t="s">
        <v>501</v>
      </c>
      <c r="G183" s="208"/>
      <c r="H183" s="208" t="s">
        <v>577</v>
      </c>
      <c r="I183" s="208" t="s">
        <v>536</v>
      </c>
      <c r="J183" s="208"/>
      <c r="K183" s="250"/>
    </row>
    <row r="184" spans="2:11" ht="15" customHeight="1">
      <c r="B184" s="229"/>
      <c r="C184" s="208" t="s">
        <v>565</v>
      </c>
      <c r="D184" s="208"/>
      <c r="E184" s="208"/>
      <c r="F184" s="228" t="s">
        <v>501</v>
      </c>
      <c r="G184" s="208"/>
      <c r="H184" s="208" t="s">
        <v>578</v>
      </c>
      <c r="I184" s="208" t="s">
        <v>536</v>
      </c>
      <c r="J184" s="208"/>
      <c r="K184" s="250"/>
    </row>
    <row r="185" spans="2:11" ht="15" customHeight="1">
      <c r="B185" s="229"/>
      <c r="C185" s="208" t="s">
        <v>104</v>
      </c>
      <c r="D185" s="208"/>
      <c r="E185" s="208"/>
      <c r="F185" s="228" t="s">
        <v>507</v>
      </c>
      <c r="G185" s="208"/>
      <c r="H185" s="208" t="s">
        <v>579</v>
      </c>
      <c r="I185" s="208" t="s">
        <v>503</v>
      </c>
      <c r="J185" s="208">
        <v>50</v>
      </c>
      <c r="K185" s="250"/>
    </row>
    <row r="186" spans="2:11" ht="15" customHeight="1">
      <c r="B186" s="229"/>
      <c r="C186" s="208" t="s">
        <v>580</v>
      </c>
      <c r="D186" s="208"/>
      <c r="E186" s="208"/>
      <c r="F186" s="228" t="s">
        <v>507</v>
      </c>
      <c r="G186" s="208"/>
      <c r="H186" s="208" t="s">
        <v>581</v>
      </c>
      <c r="I186" s="208" t="s">
        <v>582</v>
      </c>
      <c r="J186" s="208"/>
      <c r="K186" s="250"/>
    </row>
    <row r="187" spans="2:11" ht="15" customHeight="1">
      <c r="B187" s="229"/>
      <c r="C187" s="208" t="s">
        <v>583</v>
      </c>
      <c r="D187" s="208"/>
      <c r="E187" s="208"/>
      <c r="F187" s="228" t="s">
        <v>507</v>
      </c>
      <c r="G187" s="208"/>
      <c r="H187" s="208" t="s">
        <v>584</v>
      </c>
      <c r="I187" s="208" t="s">
        <v>582</v>
      </c>
      <c r="J187" s="208"/>
      <c r="K187" s="250"/>
    </row>
    <row r="188" spans="2:11" ht="15" customHeight="1">
      <c r="B188" s="229"/>
      <c r="C188" s="208" t="s">
        <v>585</v>
      </c>
      <c r="D188" s="208"/>
      <c r="E188" s="208"/>
      <c r="F188" s="228" t="s">
        <v>507</v>
      </c>
      <c r="G188" s="208"/>
      <c r="H188" s="208" t="s">
        <v>586</v>
      </c>
      <c r="I188" s="208" t="s">
        <v>582</v>
      </c>
      <c r="J188" s="208"/>
      <c r="K188" s="250"/>
    </row>
    <row r="189" spans="2:11" ht="15" customHeight="1">
      <c r="B189" s="229"/>
      <c r="C189" s="262" t="s">
        <v>587</v>
      </c>
      <c r="D189" s="208"/>
      <c r="E189" s="208"/>
      <c r="F189" s="228" t="s">
        <v>507</v>
      </c>
      <c r="G189" s="208"/>
      <c r="H189" s="208" t="s">
        <v>588</v>
      </c>
      <c r="I189" s="208" t="s">
        <v>589</v>
      </c>
      <c r="J189" s="263" t="s">
        <v>590</v>
      </c>
      <c r="K189" s="250"/>
    </row>
    <row r="190" spans="2:11" ht="15" customHeight="1">
      <c r="B190" s="229"/>
      <c r="C190" s="214" t="s">
        <v>43</v>
      </c>
      <c r="D190" s="208"/>
      <c r="E190" s="208"/>
      <c r="F190" s="228" t="s">
        <v>501</v>
      </c>
      <c r="G190" s="208"/>
      <c r="H190" s="205" t="s">
        <v>591</v>
      </c>
      <c r="I190" s="208" t="s">
        <v>592</v>
      </c>
      <c r="J190" s="208"/>
      <c r="K190" s="250"/>
    </row>
    <row r="191" spans="2:11" ht="15" customHeight="1">
      <c r="B191" s="229"/>
      <c r="C191" s="214" t="s">
        <v>593</v>
      </c>
      <c r="D191" s="208"/>
      <c r="E191" s="208"/>
      <c r="F191" s="228" t="s">
        <v>501</v>
      </c>
      <c r="G191" s="208"/>
      <c r="H191" s="208" t="s">
        <v>594</v>
      </c>
      <c r="I191" s="208" t="s">
        <v>536</v>
      </c>
      <c r="J191" s="208"/>
      <c r="K191" s="250"/>
    </row>
    <row r="192" spans="2:11" ht="15" customHeight="1">
      <c r="B192" s="229"/>
      <c r="C192" s="214" t="s">
        <v>595</v>
      </c>
      <c r="D192" s="208"/>
      <c r="E192" s="208"/>
      <c r="F192" s="228" t="s">
        <v>501</v>
      </c>
      <c r="G192" s="208"/>
      <c r="H192" s="208" t="s">
        <v>596</v>
      </c>
      <c r="I192" s="208" t="s">
        <v>536</v>
      </c>
      <c r="J192" s="208"/>
      <c r="K192" s="250"/>
    </row>
    <row r="193" spans="2:11" ht="15" customHeight="1">
      <c r="B193" s="229"/>
      <c r="C193" s="214" t="s">
        <v>597</v>
      </c>
      <c r="D193" s="208"/>
      <c r="E193" s="208"/>
      <c r="F193" s="228" t="s">
        <v>507</v>
      </c>
      <c r="G193" s="208"/>
      <c r="H193" s="208" t="s">
        <v>598</v>
      </c>
      <c r="I193" s="208" t="s">
        <v>536</v>
      </c>
      <c r="J193" s="208"/>
      <c r="K193" s="250"/>
    </row>
    <row r="194" spans="2:11" ht="15" customHeight="1">
      <c r="B194" s="256"/>
      <c r="C194" s="264"/>
      <c r="D194" s="238"/>
      <c r="E194" s="238"/>
      <c r="F194" s="238"/>
      <c r="G194" s="238"/>
      <c r="H194" s="238"/>
      <c r="I194" s="238"/>
      <c r="J194" s="238"/>
      <c r="K194" s="257"/>
    </row>
    <row r="195" spans="2:11" ht="18.75" customHeight="1">
      <c r="B195" s="205"/>
      <c r="C195" s="208"/>
      <c r="D195" s="208"/>
      <c r="E195" s="208"/>
      <c r="F195" s="228"/>
      <c r="G195" s="208"/>
      <c r="H195" s="208"/>
      <c r="I195" s="208"/>
      <c r="J195" s="208"/>
      <c r="K195" s="205"/>
    </row>
    <row r="196" spans="2:11" ht="18.75" customHeight="1">
      <c r="B196" s="205"/>
      <c r="C196" s="208"/>
      <c r="D196" s="208"/>
      <c r="E196" s="208"/>
      <c r="F196" s="228"/>
      <c r="G196" s="208"/>
      <c r="H196" s="208"/>
      <c r="I196" s="208"/>
      <c r="J196" s="208"/>
      <c r="K196" s="205"/>
    </row>
    <row r="197" spans="2:11" ht="18.75" customHeight="1">
      <c r="B197" s="215"/>
      <c r="C197" s="215"/>
      <c r="D197" s="215"/>
      <c r="E197" s="215"/>
      <c r="F197" s="215"/>
      <c r="G197" s="215"/>
      <c r="H197" s="215"/>
      <c r="I197" s="215"/>
      <c r="J197" s="215"/>
      <c r="K197" s="215"/>
    </row>
    <row r="198" spans="2:11" ht="13.5">
      <c r="B198" s="197"/>
      <c r="C198" s="198"/>
      <c r="D198" s="198"/>
      <c r="E198" s="198"/>
      <c r="F198" s="198"/>
      <c r="G198" s="198"/>
      <c r="H198" s="198"/>
      <c r="I198" s="198"/>
      <c r="J198" s="198"/>
      <c r="K198" s="199"/>
    </row>
    <row r="199" spans="2:11" ht="21">
      <c r="B199" s="200"/>
      <c r="C199" s="319" t="s">
        <v>599</v>
      </c>
      <c r="D199" s="319"/>
      <c r="E199" s="319"/>
      <c r="F199" s="319"/>
      <c r="G199" s="319"/>
      <c r="H199" s="319"/>
      <c r="I199" s="319"/>
      <c r="J199" s="319"/>
      <c r="K199" s="201"/>
    </row>
    <row r="200" spans="2:11" ht="25.5" customHeight="1">
      <c r="B200" s="200"/>
      <c r="C200" s="265" t="s">
        <v>600</v>
      </c>
      <c r="D200" s="265"/>
      <c r="E200" s="265"/>
      <c r="F200" s="265" t="s">
        <v>601</v>
      </c>
      <c r="G200" s="266"/>
      <c r="H200" s="318" t="s">
        <v>602</v>
      </c>
      <c r="I200" s="318"/>
      <c r="J200" s="318"/>
      <c r="K200" s="201"/>
    </row>
    <row r="201" spans="2:11" ht="5.25" customHeight="1">
      <c r="B201" s="229"/>
      <c r="C201" s="226"/>
      <c r="D201" s="226"/>
      <c r="E201" s="226"/>
      <c r="F201" s="226"/>
      <c r="G201" s="208"/>
      <c r="H201" s="226"/>
      <c r="I201" s="226"/>
      <c r="J201" s="226"/>
      <c r="K201" s="250"/>
    </row>
    <row r="202" spans="2:11" ht="15" customHeight="1">
      <c r="B202" s="229"/>
      <c r="C202" s="208" t="s">
        <v>592</v>
      </c>
      <c r="D202" s="208"/>
      <c r="E202" s="208"/>
      <c r="F202" s="228" t="s">
        <v>44</v>
      </c>
      <c r="G202" s="208"/>
      <c r="H202" s="317" t="s">
        <v>603</v>
      </c>
      <c r="I202" s="317"/>
      <c r="J202" s="317"/>
      <c r="K202" s="250"/>
    </row>
    <row r="203" spans="2:11" ht="15" customHeight="1">
      <c r="B203" s="229"/>
      <c r="C203" s="235"/>
      <c r="D203" s="208"/>
      <c r="E203" s="208"/>
      <c r="F203" s="228" t="s">
        <v>45</v>
      </c>
      <c r="G203" s="208"/>
      <c r="H203" s="317" t="s">
        <v>604</v>
      </c>
      <c r="I203" s="317"/>
      <c r="J203" s="317"/>
      <c r="K203" s="250"/>
    </row>
    <row r="204" spans="2:11" ht="15" customHeight="1">
      <c r="B204" s="229"/>
      <c r="C204" s="235"/>
      <c r="D204" s="208"/>
      <c r="E204" s="208"/>
      <c r="F204" s="228" t="s">
        <v>48</v>
      </c>
      <c r="G204" s="208"/>
      <c r="H204" s="317" t="s">
        <v>605</v>
      </c>
      <c r="I204" s="317"/>
      <c r="J204" s="317"/>
      <c r="K204" s="250"/>
    </row>
    <row r="205" spans="2:11" ht="15" customHeight="1">
      <c r="B205" s="229"/>
      <c r="C205" s="208"/>
      <c r="D205" s="208"/>
      <c r="E205" s="208"/>
      <c r="F205" s="228" t="s">
        <v>46</v>
      </c>
      <c r="G205" s="208"/>
      <c r="H205" s="317" t="s">
        <v>606</v>
      </c>
      <c r="I205" s="317"/>
      <c r="J205" s="317"/>
      <c r="K205" s="250"/>
    </row>
    <row r="206" spans="2:11" ht="15" customHeight="1">
      <c r="B206" s="229"/>
      <c r="C206" s="208"/>
      <c r="D206" s="208"/>
      <c r="E206" s="208"/>
      <c r="F206" s="228" t="s">
        <v>47</v>
      </c>
      <c r="G206" s="208"/>
      <c r="H206" s="317" t="s">
        <v>607</v>
      </c>
      <c r="I206" s="317"/>
      <c r="J206" s="317"/>
      <c r="K206" s="250"/>
    </row>
    <row r="207" spans="2:11" ht="15" customHeight="1">
      <c r="B207" s="229"/>
      <c r="C207" s="208"/>
      <c r="D207" s="208"/>
      <c r="E207" s="208"/>
      <c r="F207" s="228"/>
      <c r="G207" s="208"/>
      <c r="H207" s="208"/>
      <c r="I207" s="208"/>
      <c r="J207" s="208"/>
      <c r="K207" s="250"/>
    </row>
    <row r="208" spans="2:11" ht="15" customHeight="1">
      <c r="B208" s="229"/>
      <c r="C208" s="208" t="s">
        <v>548</v>
      </c>
      <c r="D208" s="208"/>
      <c r="E208" s="208"/>
      <c r="F208" s="228" t="s">
        <v>77</v>
      </c>
      <c r="G208" s="208"/>
      <c r="H208" s="317" t="s">
        <v>608</v>
      </c>
      <c r="I208" s="317"/>
      <c r="J208" s="317"/>
      <c r="K208" s="250"/>
    </row>
    <row r="209" spans="2:11" ht="15" customHeight="1">
      <c r="B209" s="229"/>
      <c r="C209" s="235"/>
      <c r="D209" s="208"/>
      <c r="E209" s="208"/>
      <c r="F209" s="228" t="s">
        <v>443</v>
      </c>
      <c r="G209" s="208"/>
      <c r="H209" s="317" t="s">
        <v>444</v>
      </c>
      <c r="I209" s="317"/>
      <c r="J209" s="317"/>
      <c r="K209" s="250"/>
    </row>
    <row r="210" spans="2:11" ht="15" customHeight="1">
      <c r="B210" s="229"/>
      <c r="C210" s="208"/>
      <c r="D210" s="208"/>
      <c r="E210" s="208"/>
      <c r="F210" s="228" t="s">
        <v>441</v>
      </c>
      <c r="G210" s="208"/>
      <c r="H210" s="317" t="s">
        <v>609</v>
      </c>
      <c r="I210" s="317"/>
      <c r="J210" s="317"/>
      <c r="K210" s="250"/>
    </row>
    <row r="211" spans="2:11" ht="15" customHeight="1">
      <c r="B211" s="267"/>
      <c r="C211" s="235"/>
      <c r="D211" s="235"/>
      <c r="E211" s="235"/>
      <c r="F211" s="228" t="s">
        <v>445</v>
      </c>
      <c r="G211" s="214"/>
      <c r="H211" s="316" t="s">
        <v>446</v>
      </c>
      <c r="I211" s="316"/>
      <c r="J211" s="316"/>
      <c r="K211" s="268"/>
    </row>
    <row r="212" spans="2:11" ht="15" customHeight="1">
      <c r="B212" s="267"/>
      <c r="C212" s="235"/>
      <c r="D212" s="235"/>
      <c r="E212" s="235"/>
      <c r="F212" s="228" t="s">
        <v>447</v>
      </c>
      <c r="G212" s="214"/>
      <c r="H212" s="316" t="s">
        <v>610</v>
      </c>
      <c r="I212" s="316"/>
      <c r="J212" s="316"/>
      <c r="K212" s="268"/>
    </row>
    <row r="213" spans="2:11" ht="15" customHeight="1">
      <c r="B213" s="267"/>
      <c r="C213" s="235"/>
      <c r="D213" s="235"/>
      <c r="E213" s="235"/>
      <c r="F213" s="269"/>
      <c r="G213" s="214"/>
      <c r="H213" s="270"/>
      <c r="I213" s="270"/>
      <c r="J213" s="270"/>
      <c r="K213" s="268"/>
    </row>
    <row r="214" spans="2:11" ht="15" customHeight="1">
      <c r="B214" s="267"/>
      <c r="C214" s="208" t="s">
        <v>572</v>
      </c>
      <c r="D214" s="235"/>
      <c r="E214" s="235"/>
      <c r="F214" s="228">
        <v>1</v>
      </c>
      <c r="G214" s="214"/>
      <c r="H214" s="316" t="s">
        <v>611</v>
      </c>
      <c r="I214" s="316"/>
      <c r="J214" s="316"/>
      <c r="K214" s="268"/>
    </row>
    <row r="215" spans="2:11" ht="15" customHeight="1">
      <c r="B215" s="267"/>
      <c r="C215" s="235"/>
      <c r="D215" s="235"/>
      <c r="E215" s="235"/>
      <c r="F215" s="228">
        <v>2</v>
      </c>
      <c r="G215" s="214"/>
      <c r="H215" s="316" t="s">
        <v>612</v>
      </c>
      <c r="I215" s="316"/>
      <c r="J215" s="316"/>
      <c r="K215" s="268"/>
    </row>
    <row r="216" spans="2:11" ht="15" customHeight="1">
      <c r="B216" s="267"/>
      <c r="C216" s="235"/>
      <c r="D216" s="235"/>
      <c r="E216" s="235"/>
      <c r="F216" s="228">
        <v>3</v>
      </c>
      <c r="G216" s="214"/>
      <c r="H216" s="316" t="s">
        <v>613</v>
      </c>
      <c r="I216" s="316"/>
      <c r="J216" s="316"/>
      <c r="K216" s="268"/>
    </row>
    <row r="217" spans="2:11" ht="15" customHeight="1">
      <c r="B217" s="267"/>
      <c r="C217" s="235"/>
      <c r="D217" s="235"/>
      <c r="E217" s="235"/>
      <c r="F217" s="228">
        <v>4</v>
      </c>
      <c r="G217" s="214"/>
      <c r="H217" s="316" t="s">
        <v>614</v>
      </c>
      <c r="I217" s="316"/>
      <c r="J217" s="316"/>
      <c r="K217" s="268"/>
    </row>
    <row r="218" spans="2:11" ht="12.75" customHeight="1">
      <c r="B218" s="271"/>
      <c r="C218" s="272"/>
      <c r="D218" s="272"/>
      <c r="E218" s="272"/>
      <c r="F218" s="272"/>
      <c r="G218" s="272"/>
      <c r="H218" s="272"/>
      <c r="I218" s="272"/>
      <c r="J218" s="272"/>
      <c r="K218" s="273"/>
    </row>
  </sheetData>
  <sheetProtection formatCells="0" formatColumns="0" formatRows="0" insertColumns="0" insertRows="0" insertHyperlinks="0" deleteColumns="0" deleteRows="0" sort="0" autoFilter="0" pivotTables="0"/>
  <mergeCells count="77">
    <mergeCell ref="D69:J69"/>
    <mergeCell ref="D70:J70"/>
    <mergeCell ref="C75:J75"/>
    <mergeCell ref="D62:J62"/>
    <mergeCell ref="D65:J65"/>
    <mergeCell ref="D66:J66"/>
    <mergeCell ref="D68:J68"/>
    <mergeCell ref="D63:J63"/>
    <mergeCell ref="D67:J67"/>
    <mergeCell ref="C52:J52"/>
    <mergeCell ref="C54:J54"/>
    <mergeCell ref="C55:J55"/>
    <mergeCell ref="D61:J61"/>
    <mergeCell ref="C57:J57"/>
    <mergeCell ref="D58:J58"/>
    <mergeCell ref="D59:J59"/>
    <mergeCell ref="D60:J60"/>
    <mergeCell ref="D47:J47"/>
    <mergeCell ref="E48:J48"/>
    <mergeCell ref="E49:J49"/>
    <mergeCell ref="D51:J51"/>
    <mergeCell ref="E50:J50"/>
    <mergeCell ref="D16:J16"/>
    <mergeCell ref="D17:J17"/>
    <mergeCell ref="F18:J18"/>
    <mergeCell ref="D33:J33"/>
    <mergeCell ref="D34:J34"/>
    <mergeCell ref="F20:J20"/>
    <mergeCell ref="F23:J23"/>
    <mergeCell ref="F21:J21"/>
    <mergeCell ref="F22:J22"/>
    <mergeCell ref="F19:J19"/>
    <mergeCell ref="C3:J3"/>
    <mergeCell ref="C9:J9"/>
    <mergeCell ref="D10:J10"/>
    <mergeCell ref="D15:J15"/>
    <mergeCell ref="C4:J4"/>
    <mergeCell ref="C6:J6"/>
    <mergeCell ref="C7:J7"/>
    <mergeCell ref="D11:J11"/>
    <mergeCell ref="C122:J122"/>
    <mergeCell ref="C102:J102"/>
    <mergeCell ref="C147:J147"/>
    <mergeCell ref="C165:J165"/>
    <mergeCell ref="C25:J25"/>
    <mergeCell ref="D27:J27"/>
    <mergeCell ref="D28:J28"/>
    <mergeCell ref="D30:J30"/>
    <mergeCell ref="D31:J31"/>
    <mergeCell ref="C26:J26"/>
    <mergeCell ref="D35:J35"/>
    <mergeCell ref="G36:J36"/>
    <mergeCell ref="G37:J37"/>
    <mergeCell ref="G38:J38"/>
    <mergeCell ref="G39:J39"/>
    <mergeCell ref="G40:J40"/>
    <mergeCell ref="G42:J42"/>
    <mergeCell ref="G41:J41"/>
    <mergeCell ref="G43:J43"/>
    <mergeCell ref="G44:J44"/>
    <mergeCell ref="G45:J45"/>
    <mergeCell ref="H217:J217"/>
    <mergeCell ref="H210:J210"/>
    <mergeCell ref="H200:J200"/>
    <mergeCell ref="C199:J199"/>
    <mergeCell ref="H208:J208"/>
    <mergeCell ref="H206:J206"/>
    <mergeCell ref="H204:J204"/>
    <mergeCell ref="H202:J202"/>
    <mergeCell ref="H205:J205"/>
    <mergeCell ref="H203:J203"/>
    <mergeCell ref="H214:J214"/>
    <mergeCell ref="H216:J216"/>
    <mergeCell ref="H215:J215"/>
    <mergeCell ref="H212:J212"/>
    <mergeCell ref="H211:J211"/>
    <mergeCell ref="H209:J209"/>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L2017-87c - Máchova č.p. ...</vt:lpstr>
      <vt:lpstr>Pokyny pro vyplnění</vt:lpstr>
      <vt:lpstr>'L2017-87c - Máchova č.p. ...'!Názvy_tisku</vt:lpstr>
      <vt:lpstr>'Rekapitulace stavby'!Názvy_tisku</vt:lpstr>
      <vt:lpstr>'L2017-87c - Máchova č.p. ...'!Oblast_tisku</vt:lpstr>
      <vt:lpstr>'Pokyny pro vyplnění'!Oblast_tisku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Přemysl Cieslar</dc:creator>
  <cp:lastModifiedBy>User</cp:lastModifiedBy>
  <dcterms:created xsi:type="dcterms:W3CDTF">2019-09-10T15:54:54Z</dcterms:created>
  <dcterms:modified xsi:type="dcterms:W3CDTF">2020-05-06T09:53:29Z</dcterms:modified>
</cp:coreProperties>
</file>