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155" yWindow="1515" windowWidth="21435" windowHeight="11505"/>
  </bookViews>
  <sheets>
    <sheet name="Rekapitulace stavby" sheetId="1" r:id="rId1"/>
    <sheet name="L2020-06 - ZŠ D. a E. Zát..." sheetId="2" r:id="rId2"/>
    <sheet name="Pokyny pro vyplnění" sheetId="3" r:id="rId3"/>
  </sheets>
  <definedNames>
    <definedName name="_xlnm._FilterDatabase" localSheetId="1" hidden="1">'L2020-06 - ZŠ D. a E. Zát...'!$C$92:$K$308</definedName>
    <definedName name="_xlnm.Print_Titles" localSheetId="1">'L2020-06 - ZŠ D. a E. Zát...'!$92:$92</definedName>
    <definedName name="_xlnm.Print_Titles" localSheetId="0">'Rekapitulace stavby'!$52:$52</definedName>
    <definedName name="_xlnm.Print_Area" localSheetId="1">'L2020-06 - ZŠ D. a E. Zát...'!$C$4:$J$37,'L2020-06 - ZŠ D. a E. Zát...'!$C$43:$J$76,'L2020-06 - ZŠ D. a E. Zát...'!$C$82:$K$308</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2" l="1"/>
  <c r="J34" i="2"/>
  <c r="AY55" i="1"/>
  <c r="J33" i="2"/>
  <c r="AX55" i="1"/>
  <c r="BI307" i="2"/>
  <c r="BH307" i="2"/>
  <c r="BG307" i="2"/>
  <c r="BF307" i="2"/>
  <c r="T307" i="2"/>
  <c r="T306" i="2"/>
  <c r="R307" i="2"/>
  <c r="R306" i="2" s="1"/>
  <c r="P307" i="2"/>
  <c r="P306" i="2"/>
  <c r="BK307" i="2"/>
  <c r="BK306" i="2"/>
  <c r="J306" i="2"/>
  <c r="J75" i="2" s="1"/>
  <c r="J307" i="2"/>
  <c r="BE307" i="2"/>
  <c r="BI304" i="2"/>
  <c r="BH304" i="2"/>
  <c r="BG304" i="2"/>
  <c r="BF304" i="2"/>
  <c r="T304" i="2"/>
  <c r="T303" i="2"/>
  <c r="R304" i="2"/>
  <c r="R303" i="2"/>
  <c r="P304" i="2"/>
  <c r="P303" i="2" s="1"/>
  <c r="BK304" i="2"/>
  <c r="BK303" i="2"/>
  <c r="J303" i="2" s="1"/>
  <c r="J74" i="2" s="1"/>
  <c r="J304" i="2"/>
  <c r="BE304" i="2"/>
  <c r="BI301" i="2"/>
  <c r="BH301" i="2"/>
  <c r="BG301" i="2"/>
  <c r="BF301" i="2"/>
  <c r="T301" i="2"/>
  <c r="R301" i="2"/>
  <c r="P301" i="2"/>
  <c r="BK301" i="2"/>
  <c r="J301" i="2"/>
  <c r="BE301" i="2"/>
  <c r="BI299" i="2"/>
  <c r="BH299" i="2"/>
  <c r="BG299" i="2"/>
  <c r="BF299" i="2"/>
  <c r="T299" i="2"/>
  <c r="R299" i="2"/>
  <c r="P299" i="2"/>
  <c r="BK299" i="2"/>
  <c r="J299" i="2"/>
  <c r="BE299" i="2"/>
  <c r="BI297" i="2"/>
  <c r="BH297" i="2"/>
  <c r="BG297" i="2"/>
  <c r="BF297" i="2"/>
  <c r="T297" i="2"/>
  <c r="R297" i="2"/>
  <c r="P297" i="2"/>
  <c r="BK297" i="2"/>
  <c r="J297" i="2"/>
  <c r="BE297" i="2" s="1"/>
  <c r="BI295" i="2"/>
  <c r="BH295" i="2"/>
  <c r="BG295" i="2"/>
  <c r="BF295" i="2"/>
  <c r="T295" i="2"/>
  <c r="R295" i="2"/>
  <c r="P295" i="2"/>
  <c r="BK295" i="2"/>
  <c r="J295" i="2"/>
  <c r="BE295" i="2"/>
  <c r="BI293" i="2"/>
  <c r="BH293" i="2"/>
  <c r="BG293" i="2"/>
  <c r="BF293" i="2"/>
  <c r="T293" i="2"/>
  <c r="R293" i="2"/>
  <c r="P293" i="2"/>
  <c r="BK293" i="2"/>
  <c r="J293" i="2"/>
  <c r="BE293" i="2"/>
  <c r="BI291" i="2"/>
  <c r="BH291" i="2"/>
  <c r="BG291" i="2"/>
  <c r="BF291" i="2"/>
  <c r="T291" i="2"/>
  <c r="R291" i="2"/>
  <c r="P291" i="2"/>
  <c r="BK291" i="2"/>
  <c r="J291" i="2"/>
  <c r="BE291" i="2" s="1"/>
  <c r="BI289" i="2"/>
  <c r="BH289" i="2"/>
  <c r="BG289" i="2"/>
  <c r="BF289" i="2"/>
  <c r="T289" i="2"/>
  <c r="T284" i="2" s="1"/>
  <c r="T283" i="2" s="1"/>
  <c r="R289" i="2"/>
  <c r="P289" i="2"/>
  <c r="BK289" i="2"/>
  <c r="J289" i="2"/>
  <c r="BE289" i="2"/>
  <c r="BI287" i="2"/>
  <c r="BH287" i="2"/>
  <c r="BG287" i="2"/>
  <c r="BF287" i="2"/>
  <c r="T287" i="2"/>
  <c r="R287" i="2"/>
  <c r="P287" i="2"/>
  <c r="P284" i="2" s="1"/>
  <c r="P283" i="2" s="1"/>
  <c r="BK287" i="2"/>
  <c r="J287" i="2"/>
  <c r="BE287" i="2"/>
  <c r="BI285" i="2"/>
  <c r="BH285" i="2"/>
  <c r="BG285" i="2"/>
  <c r="BF285" i="2"/>
  <c r="T285" i="2"/>
  <c r="R285" i="2"/>
  <c r="R284" i="2"/>
  <c r="R283" i="2" s="1"/>
  <c r="P285" i="2"/>
  <c r="BK285" i="2"/>
  <c r="BK284" i="2"/>
  <c r="J284" i="2" s="1"/>
  <c r="J73" i="2" s="1"/>
  <c r="J285" i="2"/>
  <c r="BE285" i="2"/>
  <c r="BI282" i="2"/>
  <c r="BH282" i="2"/>
  <c r="BG282" i="2"/>
  <c r="BF282" i="2"/>
  <c r="T282" i="2"/>
  <c r="T280" i="2" s="1"/>
  <c r="T279" i="2" s="1"/>
  <c r="R282" i="2"/>
  <c r="P282" i="2"/>
  <c r="BK282" i="2"/>
  <c r="BK280" i="2" s="1"/>
  <c r="J282" i="2"/>
  <c r="BE282" i="2"/>
  <c r="BI281" i="2"/>
  <c r="BH281" i="2"/>
  <c r="BG281" i="2"/>
  <c r="BF281" i="2"/>
  <c r="T281" i="2"/>
  <c r="R281" i="2"/>
  <c r="R280" i="2"/>
  <c r="R279" i="2"/>
  <c r="P281" i="2"/>
  <c r="P280" i="2"/>
  <c r="P279" i="2"/>
  <c r="BK281" i="2"/>
  <c r="J281" i="2"/>
  <c r="BE281" i="2" s="1"/>
  <c r="BI278" i="2"/>
  <c r="BH278" i="2"/>
  <c r="BG278" i="2"/>
  <c r="BF278" i="2"/>
  <c r="T278" i="2"/>
  <c r="R278" i="2"/>
  <c r="P278" i="2"/>
  <c r="BK278" i="2"/>
  <c r="J278" i="2"/>
  <c r="BE278" i="2" s="1"/>
  <c r="BI277" i="2"/>
  <c r="BH277" i="2"/>
  <c r="BG277" i="2"/>
  <c r="BF277" i="2"/>
  <c r="T277" i="2"/>
  <c r="T275" i="2" s="1"/>
  <c r="R277" i="2"/>
  <c r="P277" i="2"/>
  <c r="BK277" i="2"/>
  <c r="J277" i="2"/>
  <c r="BE277" i="2"/>
  <c r="BI276" i="2"/>
  <c r="BH276" i="2"/>
  <c r="BG276" i="2"/>
  <c r="BF276" i="2"/>
  <c r="T276" i="2"/>
  <c r="R276" i="2"/>
  <c r="R275" i="2" s="1"/>
  <c r="P276" i="2"/>
  <c r="P275" i="2"/>
  <c r="BK276" i="2"/>
  <c r="BK275" i="2"/>
  <c r="J275" i="2"/>
  <c r="J69" i="2" s="1"/>
  <c r="J276" i="2"/>
  <c r="BE276" i="2"/>
  <c r="BI274" i="2"/>
  <c r="BH274" i="2"/>
  <c r="BG274" i="2"/>
  <c r="BF274" i="2"/>
  <c r="T274" i="2"/>
  <c r="R274" i="2"/>
  <c r="P274" i="2"/>
  <c r="BK274" i="2"/>
  <c r="J274" i="2"/>
  <c r="BE274" i="2" s="1"/>
  <c r="BI273" i="2"/>
  <c r="BH273" i="2"/>
  <c r="BG273" i="2"/>
  <c r="BF273" i="2"/>
  <c r="T273" i="2"/>
  <c r="T272" i="2" s="1"/>
  <c r="R273" i="2"/>
  <c r="R272" i="2"/>
  <c r="P273" i="2"/>
  <c r="P272" i="2"/>
  <c r="BK273" i="2"/>
  <c r="BK272" i="2" s="1"/>
  <c r="J272" i="2" s="1"/>
  <c r="J68" i="2" s="1"/>
  <c r="J273" i="2"/>
  <c r="BE273" i="2" s="1"/>
  <c r="BI270" i="2"/>
  <c r="BH270" i="2"/>
  <c r="BG270" i="2"/>
  <c r="BF270" i="2"/>
  <c r="T270" i="2"/>
  <c r="R270" i="2"/>
  <c r="P270" i="2"/>
  <c r="BK270" i="2"/>
  <c r="J270" i="2"/>
  <c r="BE270" i="2"/>
  <c r="BI269" i="2"/>
  <c r="BH269" i="2"/>
  <c r="BG269" i="2"/>
  <c r="BF269" i="2"/>
  <c r="T269" i="2"/>
  <c r="T268" i="2"/>
  <c r="R269" i="2"/>
  <c r="R268" i="2"/>
  <c r="P269" i="2"/>
  <c r="P268" i="2" s="1"/>
  <c r="BK269" i="2"/>
  <c r="BK268" i="2"/>
  <c r="J268" i="2" s="1"/>
  <c r="J67" i="2" s="1"/>
  <c r="J269" i="2"/>
  <c r="BE269" i="2"/>
  <c r="BI266" i="2"/>
  <c r="BH266" i="2"/>
  <c r="BG266" i="2"/>
  <c r="BF266" i="2"/>
  <c r="T266" i="2"/>
  <c r="R266" i="2"/>
  <c r="P266" i="2"/>
  <c r="BK266" i="2"/>
  <c r="J266" i="2"/>
  <c r="BE266" i="2"/>
  <c r="BI263" i="2"/>
  <c r="BH263" i="2"/>
  <c r="BG263" i="2"/>
  <c r="BF263" i="2"/>
  <c r="T263" i="2"/>
  <c r="R263" i="2"/>
  <c r="P263" i="2"/>
  <c r="P254" i="2" s="1"/>
  <c r="BK263" i="2"/>
  <c r="J263" i="2"/>
  <c r="BE263" i="2"/>
  <c r="BI261" i="2"/>
  <c r="BH261" i="2"/>
  <c r="BG261" i="2"/>
  <c r="BF261" i="2"/>
  <c r="T261" i="2"/>
  <c r="R261" i="2"/>
  <c r="P261" i="2"/>
  <c r="BK261" i="2"/>
  <c r="J261" i="2"/>
  <c r="BE261" i="2" s="1"/>
  <c r="BI258" i="2"/>
  <c r="BH258" i="2"/>
  <c r="BG258" i="2"/>
  <c r="BF258" i="2"/>
  <c r="T258" i="2"/>
  <c r="T254" i="2" s="1"/>
  <c r="R258" i="2"/>
  <c r="P258" i="2"/>
  <c r="BK258" i="2"/>
  <c r="J258" i="2"/>
  <c r="BE258" i="2"/>
  <c r="BI255" i="2"/>
  <c r="BH255" i="2"/>
  <c r="BG255" i="2"/>
  <c r="BF255" i="2"/>
  <c r="T255" i="2"/>
  <c r="R255" i="2"/>
  <c r="R254" i="2" s="1"/>
  <c r="P255" i="2"/>
  <c r="BK255" i="2"/>
  <c r="BK254" i="2"/>
  <c r="J254" i="2"/>
  <c r="J66" i="2" s="1"/>
  <c r="J255" i="2"/>
  <c r="BE255" i="2"/>
  <c r="BI252" i="2"/>
  <c r="BH252" i="2"/>
  <c r="BG252" i="2"/>
  <c r="BF252" i="2"/>
  <c r="T252" i="2"/>
  <c r="R252" i="2"/>
  <c r="P252" i="2"/>
  <c r="BK252" i="2"/>
  <c r="J252" i="2"/>
  <c r="BE252" i="2" s="1"/>
  <c r="BI251" i="2"/>
  <c r="BH251" i="2"/>
  <c r="BG251" i="2"/>
  <c r="BF251" i="2"/>
  <c r="T251" i="2"/>
  <c r="R251" i="2"/>
  <c r="P251" i="2"/>
  <c r="BK251" i="2"/>
  <c r="J251" i="2"/>
  <c r="BE251" i="2"/>
  <c r="BI248" i="2"/>
  <c r="BH248" i="2"/>
  <c r="BG248" i="2"/>
  <c r="BF248" i="2"/>
  <c r="T248" i="2"/>
  <c r="R248" i="2"/>
  <c r="R242" i="2" s="1"/>
  <c r="P248" i="2"/>
  <c r="P242" i="2" s="1"/>
  <c r="BK248" i="2"/>
  <c r="J248" i="2"/>
  <c r="BE248" i="2"/>
  <c r="BI245" i="2"/>
  <c r="BH245" i="2"/>
  <c r="BG245" i="2"/>
  <c r="BF245" i="2"/>
  <c r="T245" i="2"/>
  <c r="R245" i="2"/>
  <c r="P245" i="2"/>
  <c r="BK245" i="2"/>
  <c r="J245" i="2"/>
  <c r="BE245" i="2" s="1"/>
  <c r="BI243" i="2"/>
  <c r="BH243" i="2"/>
  <c r="BG243" i="2"/>
  <c r="BF243" i="2"/>
  <c r="T243" i="2"/>
  <c r="T242" i="2" s="1"/>
  <c r="R243" i="2"/>
  <c r="P243" i="2"/>
  <c r="BK243" i="2"/>
  <c r="BK242" i="2" s="1"/>
  <c r="J242" i="2" s="1"/>
  <c r="J65" i="2" s="1"/>
  <c r="J243" i="2"/>
  <c r="BE243" i="2" s="1"/>
  <c r="BI240" i="2"/>
  <c r="BH240" i="2"/>
  <c r="BG240" i="2"/>
  <c r="BF240" i="2"/>
  <c r="T240" i="2"/>
  <c r="R240" i="2"/>
  <c r="P240" i="2"/>
  <c r="BK240" i="2"/>
  <c r="J240" i="2"/>
  <c r="BE240" i="2"/>
  <c r="BI237" i="2"/>
  <c r="BH237" i="2"/>
  <c r="BG237" i="2"/>
  <c r="BF237" i="2"/>
  <c r="T237" i="2"/>
  <c r="R237" i="2"/>
  <c r="P237" i="2"/>
  <c r="BK237" i="2"/>
  <c r="J237" i="2"/>
  <c r="BE237" i="2" s="1"/>
  <c r="BI236" i="2"/>
  <c r="BH236" i="2"/>
  <c r="BG236" i="2"/>
  <c r="BF236" i="2"/>
  <c r="T236" i="2"/>
  <c r="R236" i="2"/>
  <c r="P236" i="2"/>
  <c r="BK236" i="2"/>
  <c r="J236" i="2"/>
  <c r="BE236" i="2"/>
  <c r="BI233" i="2"/>
  <c r="BH233" i="2"/>
  <c r="BG233" i="2"/>
  <c r="BF233" i="2"/>
  <c r="T233" i="2"/>
  <c r="R233" i="2"/>
  <c r="P233" i="2"/>
  <c r="BK233" i="2"/>
  <c r="J233" i="2"/>
  <c r="BE233" i="2"/>
  <c r="BI231" i="2"/>
  <c r="BH231" i="2"/>
  <c r="BG231" i="2"/>
  <c r="BF231" i="2"/>
  <c r="T231" i="2"/>
  <c r="R231" i="2"/>
  <c r="P231" i="2"/>
  <c r="BK231" i="2"/>
  <c r="J231" i="2"/>
  <c r="BE231" i="2" s="1"/>
  <c r="BI228" i="2"/>
  <c r="BH228" i="2"/>
  <c r="BG228" i="2"/>
  <c r="BF228" i="2"/>
  <c r="T228" i="2"/>
  <c r="R228" i="2"/>
  <c r="P228" i="2"/>
  <c r="BK228" i="2"/>
  <c r="J228" i="2"/>
  <c r="BE228" i="2"/>
  <c r="BI225" i="2"/>
  <c r="BH225" i="2"/>
  <c r="BG225" i="2"/>
  <c r="BF225" i="2"/>
  <c r="T225" i="2"/>
  <c r="R225" i="2"/>
  <c r="P225" i="2"/>
  <c r="BK225" i="2"/>
  <c r="J225" i="2"/>
  <c r="BE225" i="2"/>
  <c r="BI222" i="2"/>
  <c r="BH222" i="2"/>
  <c r="BG222" i="2"/>
  <c r="BF222" i="2"/>
  <c r="T222" i="2"/>
  <c r="R222" i="2"/>
  <c r="P222" i="2"/>
  <c r="BK222" i="2"/>
  <c r="BK211" i="2" s="1"/>
  <c r="J211" i="2" s="1"/>
  <c r="J64" i="2" s="1"/>
  <c r="J222" i="2"/>
  <c r="BE222" i="2" s="1"/>
  <c r="BI220" i="2"/>
  <c r="BH220" i="2"/>
  <c r="BG220" i="2"/>
  <c r="BF220" i="2"/>
  <c r="T220" i="2"/>
  <c r="T211" i="2" s="1"/>
  <c r="R220" i="2"/>
  <c r="P220" i="2"/>
  <c r="BK220" i="2"/>
  <c r="J220" i="2"/>
  <c r="BE220" i="2"/>
  <c r="BI215" i="2"/>
  <c r="BH215" i="2"/>
  <c r="BG215" i="2"/>
  <c r="BF215" i="2"/>
  <c r="T215" i="2"/>
  <c r="R215" i="2"/>
  <c r="P215" i="2"/>
  <c r="BK215" i="2"/>
  <c r="J215" i="2"/>
  <c r="BE215" i="2"/>
  <c r="BI212" i="2"/>
  <c r="BH212" i="2"/>
  <c r="BG212" i="2"/>
  <c r="BF212" i="2"/>
  <c r="T212" i="2"/>
  <c r="R212" i="2"/>
  <c r="R211" i="2"/>
  <c r="P212" i="2"/>
  <c r="P211" i="2" s="1"/>
  <c r="BK212" i="2"/>
  <c r="J212" i="2"/>
  <c r="BE212" i="2"/>
  <c r="BI209" i="2"/>
  <c r="BH209" i="2"/>
  <c r="BG209" i="2"/>
  <c r="BF209" i="2"/>
  <c r="T209" i="2"/>
  <c r="R209" i="2"/>
  <c r="P209" i="2"/>
  <c r="BK209" i="2"/>
  <c r="J209" i="2"/>
  <c r="BE209" i="2"/>
  <c r="BI208" i="2"/>
  <c r="BH208" i="2"/>
  <c r="BG208" i="2"/>
  <c r="BF208" i="2"/>
  <c r="T208" i="2"/>
  <c r="R208" i="2"/>
  <c r="P208" i="2"/>
  <c r="BK208" i="2"/>
  <c r="J208" i="2"/>
  <c r="BE208" i="2"/>
  <c r="BI205" i="2"/>
  <c r="BH205" i="2"/>
  <c r="BG205" i="2"/>
  <c r="BF205" i="2"/>
  <c r="T205" i="2"/>
  <c r="R205" i="2"/>
  <c r="P205" i="2"/>
  <c r="BK205" i="2"/>
  <c r="J205" i="2"/>
  <c r="BE205" i="2" s="1"/>
  <c r="BI204" i="2"/>
  <c r="BH204" i="2"/>
  <c r="BG204" i="2"/>
  <c r="BF204" i="2"/>
  <c r="T204" i="2"/>
  <c r="R204" i="2"/>
  <c r="P204" i="2"/>
  <c r="BK204" i="2"/>
  <c r="J204" i="2"/>
  <c r="BE204" i="2"/>
  <c r="BI201" i="2"/>
  <c r="BH201" i="2"/>
  <c r="BG201" i="2"/>
  <c r="BF201" i="2"/>
  <c r="T201" i="2"/>
  <c r="R201" i="2"/>
  <c r="P201" i="2"/>
  <c r="BK201" i="2"/>
  <c r="J201" i="2"/>
  <c r="BE201" i="2"/>
  <c r="BI200" i="2"/>
  <c r="BH200" i="2"/>
  <c r="BG200" i="2"/>
  <c r="BF200" i="2"/>
  <c r="T200" i="2"/>
  <c r="R200" i="2"/>
  <c r="P200" i="2"/>
  <c r="BK200" i="2"/>
  <c r="J200" i="2"/>
  <c r="BE200" i="2" s="1"/>
  <c r="BI197" i="2"/>
  <c r="BH197" i="2"/>
  <c r="BG197" i="2"/>
  <c r="BF197" i="2"/>
  <c r="T197" i="2"/>
  <c r="R197" i="2"/>
  <c r="P197" i="2"/>
  <c r="BK197" i="2"/>
  <c r="J197" i="2"/>
  <c r="BE197" i="2"/>
  <c r="BI195" i="2"/>
  <c r="BH195" i="2"/>
  <c r="BG195" i="2"/>
  <c r="BF195" i="2"/>
  <c r="T195" i="2"/>
  <c r="R195" i="2"/>
  <c r="P195" i="2"/>
  <c r="BK195" i="2"/>
  <c r="J195" i="2"/>
  <c r="BE195" i="2"/>
  <c r="BI193" i="2"/>
  <c r="BH193" i="2"/>
  <c r="BG193" i="2"/>
  <c r="BF193" i="2"/>
  <c r="T193" i="2"/>
  <c r="R193" i="2"/>
  <c r="P193" i="2"/>
  <c r="BK193" i="2"/>
  <c r="J193" i="2"/>
  <c r="BE193" i="2" s="1"/>
  <c r="BI191" i="2"/>
  <c r="BH191" i="2"/>
  <c r="BG191" i="2"/>
  <c r="BF191" i="2"/>
  <c r="T191" i="2"/>
  <c r="R191" i="2"/>
  <c r="P191" i="2"/>
  <c r="BK191" i="2"/>
  <c r="J191" i="2"/>
  <c r="BE191" i="2"/>
  <c r="BI189" i="2"/>
  <c r="BH189" i="2"/>
  <c r="BG189" i="2"/>
  <c r="BF189" i="2"/>
  <c r="T189" i="2"/>
  <c r="R189" i="2"/>
  <c r="P189" i="2"/>
  <c r="BK189" i="2"/>
  <c r="J189" i="2"/>
  <c r="BE189" i="2"/>
  <c r="BI187" i="2"/>
  <c r="BH187" i="2"/>
  <c r="BG187" i="2"/>
  <c r="BF187" i="2"/>
  <c r="T187" i="2"/>
  <c r="R187" i="2"/>
  <c r="P187" i="2"/>
  <c r="BK187" i="2"/>
  <c r="J187" i="2"/>
  <c r="BE187" i="2" s="1"/>
  <c r="BI184" i="2"/>
  <c r="BH184" i="2"/>
  <c r="BG184" i="2"/>
  <c r="BF184" i="2"/>
  <c r="T184" i="2"/>
  <c r="R184" i="2"/>
  <c r="P184" i="2"/>
  <c r="BK184" i="2"/>
  <c r="J184" i="2"/>
  <c r="BE184" i="2"/>
  <c r="BI182" i="2"/>
  <c r="BH182" i="2"/>
  <c r="BG182" i="2"/>
  <c r="BF182" i="2"/>
  <c r="T182" i="2"/>
  <c r="R182" i="2"/>
  <c r="P182" i="2"/>
  <c r="BK182" i="2"/>
  <c r="J182" i="2"/>
  <c r="BE182" i="2"/>
  <c r="BI180" i="2"/>
  <c r="BH180" i="2"/>
  <c r="BG180" i="2"/>
  <c r="BF180" i="2"/>
  <c r="T180" i="2"/>
  <c r="R180" i="2"/>
  <c r="P180" i="2"/>
  <c r="BK180" i="2"/>
  <c r="J180" i="2"/>
  <c r="BE180" i="2" s="1"/>
  <c r="BI177" i="2"/>
  <c r="BH177" i="2"/>
  <c r="BG177" i="2"/>
  <c r="BF177" i="2"/>
  <c r="T177" i="2"/>
  <c r="R177" i="2"/>
  <c r="P177" i="2"/>
  <c r="BK177" i="2"/>
  <c r="J177" i="2"/>
  <c r="BE177" i="2"/>
  <c r="BI175" i="2"/>
  <c r="BH175" i="2"/>
  <c r="BG175" i="2"/>
  <c r="BF175" i="2"/>
  <c r="T175" i="2"/>
  <c r="R175" i="2"/>
  <c r="P175" i="2"/>
  <c r="BK175" i="2"/>
  <c r="J175" i="2"/>
  <c r="BE175" i="2"/>
  <c r="BI172" i="2"/>
  <c r="BH172" i="2"/>
  <c r="BG172" i="2"/>
  <c r="BF172" i="2"/>
  <c r="T172" i="2"/>
  <c r="R172" i="2"/>
  <c r="P172" i="2"/>
  <c r="BK172" i="2"/>
  <c r="J172" i="2"/>
  <c r="BE172" i="2" s="1"/>
  <c r="BI170" i="2"/>
  <c r="BH170" i="2"/>
  <c r="BG170" i="2"/>
  <c r="BF170" i="2"/>
  <c r="T170" i="2"/>
  <c r="R170" i="2"/>
  <c r="P170" i="2"/>
  <c r="BK170" i="2"/>
  <c r="J170" i="2"/>
  <c r="BE170" i="2"/>
  <c r="BI168" i="2"/>
  <c r="BH168" i="2"/>
  <c r="BG168" i="2"/>
  <c r="BF168" i="2"/>
  <c r="T168" i="2"/>
  <c r="R168" i="2"/>
  <c r="P168" i="2"/>
  <c r="BK168" i="2"/>
  <c r="J168" i="2"/>
  <c r="BE168" i="2"/>
  <c r="BI166" i="2"/>
  <c r="BH166" i="2"/>
  <c r="BG166" i="2"/>
  <c r="BF166" i="2"/>
  <c r="T166" i="2"/>
  <c r="R166" i="2"/>
  <c r="P166" i="2"/>
  <c r="BK166" i="2"/>
  <c r="J166" i="2"/>
  <c r="BE166" i="2" s="1"/>
  <c r="BI163" i="2"/>
  <c r="BH163" i="2"/>
  <c r="BG163" i="2"/>
  <c r="BF163" i="2"/>
  <c r="T163" i="2"/>
  <c r="R163" i="2"/>
  <c r="P163" i="2"/>
  <c r="BK163" i="2"/>
  <c r="J163" i="2"/>
  <c r="BE163" i="2"/>
  <c r="BI161" i="2"/>
  <c r="BH161" i="2"/>
  <c r="BG161" i="2"/>
  <c r="BF161" i="2"/>
  <c r="T161" i="2"/>
  <c r="R161" i="2"/>
  <c r="R155" i="2" s="1"/>
  <c r="P161" i="2"/>
  <c r="P155" i="2" s="1"/>
  <c r="BK161" i="2"/>
  <c r="J161" i="2"/>
  <c r="BE161" i="2"/>
  <c r="BI160" i="2"/>
  <c r="BH160" i="2"/>
  <c r="BG160" i="2"/>
  <c r="BF160" i="2"/>
  <c r="T160" i="2"/>
  <c r="R160" i="2"/>
  <c r="P160" i="2"/>
  <c r="BK160" i="2"/>
  <c r="J160" i="2"/>
  <c r="BE160" i="2" s="1"/>
  <c r="BI156" i="2"/>
  <c r="BH156" i="2"/>
  <c r="BG156" i="2"/>
  <c r="BF156" i="2"/>
  <c r="T156" i="2"/>
  <c r="T155" i="2" s="1"/>
  <c r="R156" i="2"/>
  <c r="P156" i="2"/>
  <c r="BK156" i="2"/>
  <c r="BK155" i="2" s="1"/>
  <c r="J155" i="2" s="1"/>
  <c r="J63" i="2" s="1"/>
  <c r="J156" i="2"/>
  <c r="BE156" i="2" s="1"/>
  <c r="BI153" i="2"/>
  <c r="BH153" i="2"/>
  <c r="BG153" i="2"/>
  <c r="BF153" i="2"/>
  <c r="T153" i="2"/>
  <c r="R153" i="2"/>
  <c r="P153" i="2"/>
  <c r="P148" i="2" s="1"/>
  <c r="BK153" i="2"/>
  <c r="J153" i="2"/>
  <c r="BE153" i="2"/>
  <c r="BI152" i="2"/>
  <c r="BH152" i="2"/>
  <c r="BG152" i="2"/>
  <c r="BF152" i="2"/>
  <c r="T152" i="2"/>
  <c r="R152" i="2"/>
  <c r="P152" i="2"/>
  <c r="BK152" i="2"/>
  <c r="J152" i="2"/>
  <c r="BE152" i="2" s="1"/>
  <c r="BI151" i="2"/>
  <c r="BH151" i="2"/>
  <c r="BG151" i="2"/>
  <c r="BF151" i="2"/>
  <c r="T151" i="2"/>
  <c r="T148" i="2" s="1"/>
  <c r="R151" i="2"/>
  <c r="P151" i="2"/>
  <c r="BK151" i="2"/>
  <c r="J151" i="2"/>
  <c r="BE151" i="2"/>
  <c r="BI149" i="2"/>
  <c r="BH149" i="2"/>
  <c r="BG149" i="2"/>
  <c r="BF149" i="2"/>
  <c r="T149" i="2"/>
  <c r="R149" i="2"/>
  <c r="R148" i="2" s="1"/>
  <c r="P149" i="2"/>
  <c r="BK149" i="2"/>
  <c r="BK148" i="2" s="1"/>
  <c r="J149" i="2"/>
  <c r="BE149" i="2" s="1"/>
  <c r="BI145" i="2"/>
  <c r="BH145" i="2"/>
  <c r="BG145" i="2"/>
  <c r="BF145" i="2"/>
  <c r="T145" i="2"/>
  <c r="T144" i="2"/>
  <c r="R145" i="2"/>
  <c r="R144" i="2"/>
  <c r="P145" i="2"/>
  <c r="P144" i="2" s="1"/>
  <c r="BK145" i="2"/>
  <c r="BK144" i="2"/>
  <c r="J144" i="2" s="1"/>
  <c r="J60" i="2" s="1"/>
  <c r="J145" i="2"/>
  <c r="BE145" i="2"/>
  <c r="BI141" i="2"/>
  <c r="BH141" i="2"/>
  <c r="BG141" i="2"/>
  <c r="BF141" i="2"/>
  <c r="T141" i="2"/>
  <c r="R141" i="2"/>
  <c r="P141" i="2"/>
  <c r="BK141" i="2"/>
  <c r="J141" i="2"/>
  <c r="BE141" i="2"/>
  <c r="BI138" i="2"/>
  <c r="BH138" i="2"/>
  <c r="BG138" i="2"/>
  <c r="BF138" i="2"/>
  <c r="T138" i="2"/>
  <c r="R138" i="2"/>
  <c r="P138" i="2"/>
  <c r="BK138" i="2"/>
  <c r="J138" i="2"/>
  <c r="BE138" i="2"/>
  <c r="BI135" i="2"/>
  <c r="BH135" i="2"/>
  <c r="BG135" i="2"/>
  <c r="BF135" i="2"/>
  <c r="T135" i="2"/>
  <c r="R135" i="2"/>
  <c r="P135" i="2"/>
  <c r="BK135" i="2"/>
  <c r="J135" i="2"/>
  <c r="BE135" i="2" s="1"/>
  <c r="BI133" i="2"/>
  <c r="BH133" i="2"/>
  <c r="BG133" i="2"/>
  <c r="BF133" i="2"/>
  <c r="T133" i="2"/>
  <c r="R133" i="2"/>
  <c r="P133" i="2"/>
  <c r="BK133" i="2"/>
  <c r="J133" i="2"/>
  <c r="BE133" i="2"/>
  <c r="BI130" i="2"/>
  <c r="BH130" i="2"/>
  <c r="BG130" i="2"/>
  <c r="BF130" i="2"/>
  <c r="T130" i="2"/>
  <c r="R130" i="2"/>
  <c r="P130" i="2"/>
  <c r="BK130" i="2"/>
  <c r="J130" i="2"/>
  <c r="BE130" i="2"/>
  <c r="BI128" i="2"/>
  <c r="BH128" i="2"/>
  <c r="BG128" i="2"/>
  <c r="BF128" i="2"/>
  <c r="T128" i="2"/>
  <c r="R128" i="2"/>
  <c r="P128" i="2"/>
  <c r="BK128" i="2"/>
  <c r="BK120" i="2" s="1"/>
  <c r="J120" i="2" s="1"/>
  <c r="J59" i="2" s="1"/>
  <c r="J128" i="2"/>
  <c r="BE128" i="2" s="1"/>
  <c r="BI125" i="2"/>
  <c r="BH125" i="2"/>
  <c r="BG125" i="2"/>
  <c r="BF125" i="2"/>
  <c r="T125" i="2"/>
  <c r="T120" i="2" s="1"/>
  <c r="R125" i="2"/>
  <c r="P125" i="2"/>
  <c r="BK125" i="2"/>
  <c r="J125" i="2"/>
  <c r="BE125" i="2"/>
  <c r="BI123" i="2"/>
  <c r="BH123" i="2"/>
  <c r="BG123" i="2"/>
  <c r="BF123" i="2"/>
  <c r="T123" i="2"/>
  <c r="R123" i="2"/>
  <c r="P123" i="2"/>
  <c r="BK123" i="2"/>
  <c r="J123" i="2"/>
  <c r="BE123" i="2"/>
  <c r="BI121" i="2"/>
  <c r="BH121" i="2"/>
  <c r="BG121" i="2"/>
  <c r="BF121" i="2"/>
  <c r="T121" i="2"/>
  <c r="R121" i="2"/>
  <c r="R120" i="2"/>
  <c r="P121" i="2"/>
  <c r="P120" i="2" s="1"/>
  <c r="BK121" i="2"/>
  <c r="J121" i="2"/>
  <c r="BE121" i="2"/>
  <c r="BI118" i="2"/>
  <c r="BH118" i="2"/>
  <c r="BG118" i="2"/>
  <c r="BF118" i="2"/>
  <c r="T118" i="2"/>
  <c r="R118" i="2"/>
  <c r="P118" i="2"/>
  <c r="BK118" i="2"/>
  <c r="J118" i="2"/>
  <c r="BE118" i="2"/>
  <c r="BI115" i="2"/>
  <c r="BH115" i="2"/>
  <c r="BG115" i="2"/>
  <c r="BF115" i="2"/>
  <c r="T115" i="2"/>
  <c r="R115" i="2"/>
  <c r="P115" i="2"/>
  <c r="BK115" i="2"/>
  <c r="J115" i="2"/>
  <c r="BE115" i="2"/>
  <c r="BI112" i="2"/>
  <c r="BH112" i="2"/>
  <c r="BG112" i="2"/>
  <c r="BF112" i="2"/>
  <c r="T112" i="2"/>
  <c r="R112" i="2"/>
  <c r="P112" i="2"/>
  <c r="BK112" i="2"/>
  <c r="J112" i="2"/>
  <c r="BE112" i="2" s="1"/>
  <c r="BI110" i="2"/>
  <c r="BH110" i="2"/>
  <c r="BG110" i="2"/>
  <c r="BF110" i="2"/>
  <c r="T110" i="2"/>
  <c r="R110" i="2"/>
  <c r="P110" i="2"/>
  <c r="BK110" i="2"/>
  <c r="J110" i="2"/>
  <c r="BE110" i="2"/>
  <c r="BI107" i="2"/>
  <c r="BH107" i="2"/>
  <c r="BG107" i="2"/>
  <c r="BF107" i="2"/>
  <c r="T107" i="2"/>
  <c r="R107" i="2"/>
  <c r="R102" i="2" s="1"/>
  <c r="R94" i="2" s="1"/>
  <c r="P107" i="2"/>
  <c r="P102" i="2" s="1"/>
  <c r="BK107" i="2"/>
  <c r="J107" i="2"/>
  <c r="BE107" i="2"/>
  <c r="BI104" i="2"/>
  <c r="BH104" i="2"/>
  <c r="BG104" i="2"/>
  <c r="F33" i="2" s="1"/>
  <c r="BB55" i="1" s="1"/>
  <c r="BB54" i="1" s="1"/>
  <c r="BF104" i="2"/>
  <c r="T104" i="2"/>
  <c r="R104" i="2"/>
  <c r="P104" i="2"/>
  <c r="BK104" i="2"/>
  <c r="J104" i="2"/>
  <c r="BE104" i="2" s="1"/>
  <c r="BI103" i="2"/>
  <c r="BH103" i="2"/>
  <c r="BG103" i="2"/>
  <c r="BF103" i="2"/>
  <c r="T103" i="2"/>
  <c r="T102" i="2" s="1"/>
  <c r="R103" i="2"/>
  <c r="P103" i="2"/>
  <c r="BK103" i="2"/>
  <c r="BK102" i="2" s="1"/>
  <c r="J103" i="2"/>
  <c r="BE103" i="2" s="1"/>
  <c r="BI99" i="2"/>
  <c r="F35" i="2" s="1"/>
  <c r="BD55" i="1" s="1"/>
  <c r="BD54" i="1" s="1"/>
  <c r="W33" i="1" s="1"/>
  <c r="BH99" i="2"/>
  <c r="BG99" i="2"/>
  <c r="BF99" i="2"/>
  <c r="J32" i="2" s="1"/>
  <c r="AW55" i="1" s="1"/>
  <c r="T99" i="2"/>
  <c r="R99" i="2"/>
  <c r="P99" i="2"/>
  <c r="P95" i="2" s="1"/>
  <c r="BK99" i="2"/>
  <c r="J99" i="2"/>
  <c r="BE99" i="2"/>
  <c r="BI96" i="2"/>
  <c r="BH96" i="2"/>
  <c r="F34" i="2" s="1"/>
  <c r="BC55" i="1" s="1"/>
  <c r="BC54" i="1" s="1"/>
  <c r="BG96" i="2"/>
  <c r="BF96" i="2"/>
  <c r="T96" i="2"/>
  <c r="T95" i="2" s="1"/>
  <c r="R96" i="2"/>
  <c r="R95" i="2"/>
  <c r="P96" i="2"/>
  <c r="BK96" i="2"/>
  <c r="BK95" i="2"/>
  <c r="J95" i="2"/>
  <c r="J96" i="2"/>
  <c r="BE96" i="2"/>
  <c r="J31" i="2" s="1"/>
  <c r="AV55" i="1" s="1"/>
  <c r="AT55" i="1" s="1"/>
  <c r="J57" i="2"/>
  <c r="J89" i="2"/>
  <c r="F89" i="2"/>
  <c r="F87" i="2"/>
  <c r="E85" i="2"/>
  <c r="J50" i="2"/>
  <c r="F50" i="2"/>
  <c r="F48" i="2"/>
  <c r="E46" i="2"/>
  <c r="J22" i="2"/>
  <c r="E22" i="2"/>
  <c r="J51" i="2" s="1"/>
  <c r="J90" i="2"/>
  <c r="J21" i="2"/>
  <c r="J16" i="2"/>
  <c r="E16" i="2"/>
  <c r="F90" i="2"/>
  <c r="F51" i="2"/>
  <c r="J15" i="2"/>
  <c r="J10" i="2"/>
  <c r="J87" i="2"/>
  <c r="J48" i="2"/>
  <c r="AS54" i="1"/>
  <c r="L50" i="1"/>
  <c r="AM50" i="1"/>
  <c r="AM49" i="1"/>
  <c r="L49" i="1"/>
  <c r="AM47" i="1"/>
  <c r="L47" i="1"/>
  <c r="L45" i="1"/>
  <c r="L44" i="1"/>
  <c r="J102" i="2" l="1"/>
  <c r="J58" i="2" s="1"/>
  <c r="BK94" i="2"/>
  <c r="P94" i="2"/>
  <c r="R147" i="2"/>
  <c r="R93" i="2" s="1"/>
  <c r="W32" i="1"/>
  <c r="AY54" i="1"/>
  <c r="J280" i="2"/>
  <c r="J71" i="2" s="1"/>
  <c r="BK279" i="2"/>
  <c r="J279" i="2" s="1"/>
  <c r="J70" i="2" s="1"/>
  <c r="J148" i="2"/>
  <c r="J62" i="2" s="1"/>
  <c r="BK147" i="2"/>
  <c r="J147" i="2" s="1"/>
  <c r="J61" i="2" s="1"/>
  <c r="P147" i="2"/>
  <c r="T94" i="2"/>
  <c r="T93" i="2" s="1"/>
  <c r="W31" i="1"/>
  <c r="AX54" i="1"/>
  <c r="T147" i="2"/>
  <c r="F32" i="2"/>
  <c r="BA55" i="1" s="1"/>
  <c r="BA54" i="1" s="1"/>
  <c r="F31" i="2"/>
  <c r="AZ55" i="1" s="1"/>
  <c r="AZ54" i="1" s="1"/>
  <c r="BK283" i="2"/>
  <c r="J283" i="2" s="1"/>
  <c r="J72" i="2" s="1"/>
  <c r="AW54" i="1" l="1"/>
  <c r="AK30" i="1" s="1"/>
  <c r="W30" i="1"/>
  <c r="P93" i="2"/>
  <c r="AU55" i="1" s="1"/>
  <c r="AU54" i="1" s="1"/>
  <c r="AV54" i="1"/>
  <c r="W29" i="1"/>
  <c r="J94" i="2"/>
  <c r="J56" i="2" s="1"/>
  <c r="BK93" i="2"/>
  <c r="J93" i="2" s="1"/>
  <c r="AK29" i="1" l="1"/>
  <c r="AT54" i="1"/>
  <c r="J28" i="2"/>
  <c r="J55" i="2"/>
  <c r="J37" i="2" l="1"/>
  <c r="AG55" i="1"/>
  <c r="AN55" i="1" l="1"/>
  <c r="AG54" i="1"/>
  <c r="AK26" i="1" l="1"/>
  <c r="AK35" i="1" s="1"/>
  <c r="AN54" i="1"/>
</calcChain>
</file>

<file path=xl/sharedStrings.xml><?xml version="1.0" encoding="utf-8"?>
<sst xmlns="http://schemas.openxmlformats.org/spreadsheetml/2006/main" count="2919" uniqueCount="778">
  <si>
    <t>Export Komplet</t>
  </si>
  <si>
    <t>VZ</t>
  </si>
  <si>
    <t>2.0</t>
  </si>
  <si>
    <t>ZAMOK</t>
  </si>
  <si>
    <t>False</t>
  </si>
  <si>
    <t>{f4045c87-a2e7-44e9-ada6-08285e8e8ae0}</t>
  </si>
  <si>
    <t>0,01</t>
  </si>
  <si>
    <t>21</t>
  </si>
  <si>
    <t>15</t>
  </si>
  <si>
    <t>REKAPITULACE STAVBY</t>
  </si>
  <si>
    <t>v ---  níže se nacházejí doplnkové a pomocné údaje k sestavám  --- v</t>
  </si>
  <si>
    <t>Návod na vyplnění</t>
  </si>
  <si>
    <t>0,001</t>
  </si>
  <si>
    <t>Kód:</t>
  </si>
  <si>
    <t>L2020-06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</si>
  <si>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</si>
  <si>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</si>
  <si>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D. a E. Zátopkových, Třinec - pavilon č. 2 - oprava střechy</t>
  </si>
  <si>
    <t>KSO:</t>
  </si>
  <si>
    <t>801 32 32</t>
  </si>
  <si>
    <t>CC-CZ:</t>
  </si>
  <si>
    <t/>
  </si>
  <si>
    <t>Místo:</t>
  </si>
  <si>
    <t>Obec Třinec</t>
  </si>
  <si>
    <t>Datum:</t>
  </si>
  <si>
    <t>28. 2. 2020</t>
  </si>
  <si>
    <t>Zadavatel:</t>
  </si>
  <si>
    <t>IČ:</t>
  </si>
  <si>
    <t>00297313</t>
  </si>
  <si>
    <t>Statutární město Třinec</t>
  </si>
  <si>
    <t>DIČ:</t>
  </si>
  <si>
    <t>Uchazeč:</t>
  </si>
  <si>
    <t>Vyplň údaj</t>
  </si>
  <si>
    <t>Projektant:</t>
  </si>
  <si>
    <t>28640861</t>
  </si>
  <si>
    <t>Projekční kancelář lay-out s.r.o.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</si>
  <si>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</si>
  <si>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</si>
  <si>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</si>
  <si>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</si>
  <si>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</si>
  <si>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</si>
  <si>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</si>
  <si>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</si>
  <si>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</si>
  <si>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</si>
  <si>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</si>
  <si>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</si>
  <si>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</si>
  <si>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</si>
  <si>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</si>
  <si>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</si>
  <si>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</si>
  <si>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</si>
  <si>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</si>
  <si>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</si>
  <si>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</si>
  <si>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</si>
  <si>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</si>
  <si>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</si>
  <si>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</si>
  <si>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</si>
  <si>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</si>
  <si>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</si>
  <si>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</si>
  <si>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</si>
  <si>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</si>
  <si>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</si>
  <si>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</si>
  <si>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</si>
  <si>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</si>
  <si>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</si>
  <si>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</si>
  <si>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</si>
  <si>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</si>
  <si>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</si>
  <si>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</si>
  <si>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</si>
  <si>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</si>
  <si>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</si>
  <si>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</si>
  <si>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</si>
  <si>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</si>
  <si>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</si>
  <si>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</si>
  <si>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</si>
  <si>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</si>
  <si>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</si>
  <si>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</si>
  <si>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</si>
  <si>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</si>
  <si>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</si>
  <si>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</si>
  <si>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</si>
  <si>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</si>
  <si>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</si>
  <si>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</si>
  <si>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</si>
  <si>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</si>
  <si>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</si>
  <si>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</si>
  <si>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784 - Dokončovací práce - malby a tapety</t>
  </si>
  <si>
    <t>M - Práce a dodávky M</t>
  </si>
  <si>
    <t xml:space="preserve">    21-M - Elektromontáže</t>
  </si>
  <si>
    <t>VRN - Vedlejší rozpočtové náklady</t>
  </si>
  <si>
    <t xml:space="preserve">    0 - Vedlejší rozpočtové náklady</t>
  </si>
  <si>
    <t xml:space="preserve">    VRN3 - Zařízení staveniště</t>
  </si>
  <si>
    <t xml:space="preserve">    VRN6 - Územní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</si>
  <si>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</si>
  <si>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</si>
  <si>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</si>
  <si>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</si>
  <si>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</si>
  <si>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</si>
  <si>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</si>
  <si>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</si>
  <si>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</si>
  <si>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</si>
  <si>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</si>
  <si>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</si>
  <si>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</si>
  <si>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</si>
  <si>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</si>
  <si>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</si>
  <si>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</si>
  <si>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</si>
  <si>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</si>
  <si>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611325422</t>
  </si>
  <si>
    <t>Oprava vápenocementové omítky vnitřních ploch štukové dvouvrstvé, tloušťky do 20 mm a tloušťky štuku do 3 mm stropů, v rozsahu opravované plochy přes 10 do 30%</t>
  </si>
  <si>
    <t>m2</t>
  </si>
  <si>
    <t>CS ÚRS 2019 01</t>
  </si>
  <si>
    <t>4</t>
  </si>
  <si>
    <t>-984918268</t>
  </si>
  <si>
    <t>PSC</t>
  </si>
  <si>
    <t xml:space="preserve">Poznámka k souboru cen:_x000D_
1. Pro ocenění opravy omítek plochy do 1 m2 se použijí ceny souboru cen 61. 32-52.. Vápenocementová omítka jednotlivých malých ploch._x000D_
</t>
  </si>
  <si>
    <t>VV</t>
  </si>
  <si>
    <t>611,3*0,5"viz. D.07 - Specifikace</t>
  </si>
  <si>
    <t>631311112</t>
  </si>
  <si>
    <t>Mazanina z betonu prostého bez zvýšených nároků na prostředí tl. přes 50 do 80 mm tř. C 8/10</t>
  </si>
  <si>
    <t>m3</t>
  </si>
  <si>
    <t>-619244078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</si>
  <si>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</si>
  <si>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611,3*0,05"viz. D.07 - Specifikace</t>
  </si>
  <si>
    <t>9</t>
  </si>
  <si>
    <t>Ostatní konstrukce a práce-bourání</t>
  </si>
  <si>
    <t>3</t>
  </si>
  <si>
    <t>023103000R01</t>
  </si>
  <si>
    <t>Demontáž bleskosvodu s úpravou pro zpětnou montáž, včetně odstranění jímacích tyčí se spodní patkou</t>
  </si>
  <si>
    <t>m</t>
  </si>
  <si>
    <t>1024</t>
  </si>
  <si>
    <t>-1042765424</t>
  </si>
  <si>
    <t>941111121</t>
  </si>
  <si>
    <t>Montáž lešení řadového trubkového lehkého pracovního s podlahami s provozním zatížením tř. 3 do 200 kg/m2 šířky tř. W09 přes 0,9 do 1,2 m, výšky do 10 m</t>
  </si>
  <si>
    <t>482746164</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</si>
  <si>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</si>
  <si>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3*8"viz. D.07 - Specifikace</t>
  </si>
  <si>
    <t>5</t>
  </si>
  <si>
    <t>941111221</t>
  </si>
  <si>
    <t>Montáž lešení řadového trubkového lehkého pracovního s podlahami s provozním zatížením tř. 3 do 200 kg/m2 Příplatek za první a každý další den použití lešení k ceně -1121</t>
  </si>
  <si>
    <t>-1352872187</t>
  </si>
  <si>
    <t>24*60 'Přepočtené koeficientem množství</t>
  </si>
  <si>
    <t>941111821</t>
  </si>
  <si>
    <t>Demontáž lešení řadového trubkového lehkého pracovního s podlahami s provozním zatížením tř. 3 do 200 kg/m2 šířky tř. W09 přes 0,9 do 1,2 m, výšky do 10 m</t>
  </si>
  <si>
    <t>-316170048</t>
  </si>
  <si>
    <t xml:space="preserve">Poznámka k souboru cen:_x000D_
1. Demontáž lešení řadového trubkového lehkého výšky přes 25 m se oceňuje individuálně._x000D_
</t>
  </si>
  <si>
    <t>7</t>
  </si>
  <si>
    <t>952902121</t>
  </si>
  <si>
    <t>Čištění budov při provádění oprav a udržovacích prací podlah drsných nebo chodníků zametením</t>
  </si>
  <si>
    <t>1778966405</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</si>
  <si>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</si>
  <si>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611,3+123,7*0,7"viz. D.07 - Specifikace</t>
  </si>
  <si>
    <t>8</t>
  </si>
  <si>
    <t>977151121</t>
  </si>
  <si>
    <t>Jádrové vrty diamantovými korunkami do stavebních materiálů (železobetonu, betonu, cihel, obkladů, dlažeb, kamene) průměru přes 110 do 120 mm</t>
  </si>
  <si>
    <t>1801309145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</si>
  <si>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</si>
  <si>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0,1*2"chrliče viz. D.07 - Specifikace</t>
  </si>
  <si>
    <t>985131411</t>
  </si>
  <si>
    <t>Očištění ploch stěn, rubu kleneb a podlah vysušení stlačeným vzduchem</t>
  </si>
  <si>
    <t>1455820645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</si>
  <si>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</si>
  <si>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997</t>
  </si>
  <si>
    <t>Přesun sutě</t>
  </si>
  <si>
    <t>10</t>
  </si>
  <si>
    <t>997013111</t>
  </si>
  <si>
    <t>Vnitrostaveništní doprava suti a vybouraných hmot vodorovně do 50 m svisle s použitím mechanizace pro budovy a haly výšky do 6 m</t>
  </si>
  <si>
    <t>t</t>
  </si>
  <si>
    <t>-139882661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</si>
  <si>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</si>
  <si>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t>
  </si>
  <si>
    <t>997013311</t>
  </si>
  <si>
    <t>Doprava suti shozem montáž a demontáž shozu výšky do 10 m</t>
  </si>
  <si>
    <t>-876950123</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</si>
  <si>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</si>
  <si>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12</t>
  </si>
  <si>
    <t>997013321</t>
  </si>
  <si>
    <t>Doprava suti shozem montáž a demontáž shozu výšky Příplatek za první a každý další den použití shozu k ceně -3311</t>
  </si>
  <si>
    <t>516583858</t>
  </si>
  <si>
    <t>7*7</t>
  </si>
  <si>
    <t>13</t>
  </si>
  <si>
    <t>997013501</t>
  </si>
  <si>
    <t>Odvoz suti a vybouraných hmot na skládku nebo meziskládku se složením, na vzdálenost do 1 km</t>
  </si>
  <si>
    <t>1233707149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</si>
  <si>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</si>
  <si>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t>
  </si>
  <si>
    <t>997013509</t>
  </si>
  <si>
    <t>Odvoz suti a vybouraných hmot na skládku nebo meziskládku se složením, na vzdálenost Příplatek k ceně za každý další i započatý 1 km přes 1 km</t>
  </si>
  <si>
    <t>-217280396</t>
  </si>
  <si>
    <t>148,317*10 'Přepočtené koeficientem množství</t>
  </si>
  <si>
    <t>997013814</t>
  </si>
  <si>
    <t>Poplatek za uložení stavebního odpadu na skládce (skládkovné) z izolačních materiálů zatříděného do Katalogu odpadů pod kódem 170 604</t>
  </si>
  <si>
    <t>2049083243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</si>
  <si>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</si>
  <si>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16</t>
  </si>
  <si>
    <t>997013831</t>
  </si>
  <si>
    <t>Poplatek za uložení stavebního odpadu na skládce (skládkovné) směsného stavebního a demoličního zatříděného do Katalogu odpadů pod kódem 170 904</t>
  </si>
  <si>
    <t>921740054</t>
  </si>
  <si>
    <t>148,317-3,345-16,942-127,762</t>
  </si>
  <si>
    <t>17</t>
  </si>
  <si>
    <t>997223845</t>
  </si>
  <si>
    <t>Poplatek za uložení stavebního odpadu na skládce (skládkovné) asfaltového bez obsahu dehtu zatříděného do Katalogu odpadů pod kódem 170 302</t>
  </si>
  <si>
    <t>335137329</t>
  </si>
  <si>
    <t>8,471*2"lepenka</t>
  </si>
  <si>
    <t>18</t>
  </si>
  <si>
    <t>997223855</t>
  </si>
  <si>
    <t>Poplatek za uložení stavebního odpadu na skládce (skládkovné) zeminy a kameniva zatříděného do Katalogu odpadů pod kódem 170 504</t>
  </si>
  <si>
    <t>1163656769</t>
  </si>
  <si>
    <t>25,675+102,087"kačírek+podsyp</t>
  </si>
  <si>
    <t>998</t>
  </si>
  <si>
    <t>Přesun hmot</t>
  </si>
  <si>
    <t>19</t>
  </si>
  <si>
    <t>998011002</t>
  </si>
  <si>
    <t>Přesun hmot pro budovy občanské výstavby, bydlení, výrobu a služby s nosnou svislou konstrukcí zděnou z cihel, tvárnic nebo kamene vodorovná dopravní vzdálenost do 100 m pro budovy výšky přes 6 do 12 m</t>
  </si>
  <si>
    <t>216620776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</si>
  <si>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</si>
  <si>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</si>
  <si>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</si>
  <si>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</si>
  <si>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</si>
  <si>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20</t>
  </si>
  <si>
    <t>711747288</t>
  </si>
  <si>
    <t>Provedení detailů pásy přitavením opracování trubních prostupů na pevnou a volnou přírubu s dotěsněním tmelem, průměru do 200 mm</t>
  </si>
  <si>
    <t>kus</t>
  </si>
  <si>
    <t>-1772102640</t>
  </si>
  <si>
    <t>2+9</t>
  </si>
  <si>
    <t>M</t>
  </si>
  <si>
    <t>7114400R01</t>
  </si>
  <si>
    <t>prostup parozábranou pro střešní vpusť s integrovanou bitumenovou manžetou DN 125</t>
  </si>
  <si>
    <t>32</t>
  </si>
  <si>
    <t>2106525729</t>
  </si>
  <si>
    <t>22</t>
  </si>
  <si>
    <t>7114401R01</t>
  </si>
  <si>
    <t>prostup parozábranou pro střešní vpusť s integrovanou bitumenovou manžetou DN 100</t>
  </si>
  <si>
    <t>-1519186389</t>
  </si>
  <si>
    <t>23</t>
  </si>
  <si>
    <t>998711102</t>
  </si>
  <si>
    <t>Přesun hmot pro izolace proti vodě, vlhkosti a plynům stanovený z hmotnosti přesunovaného materiálu vodorovná dopravní vzdálenost do 50 m v objektech výšky přes 6 do 12 m</t>
  </si>
  <si>
    <t>971213303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</si>
  <si>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</si>
  <si>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</si>
  <si>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</si>
  <si>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24</t>
  </si>
  <si>
    <t>712300831</t>
  </si>
  <si>
    <t>Odstranění ze střech plochých do 10° krytiny povlakové jednovrstvé</t>
  </si>
  <si>
    <t>1051611166</t>
  </si>
  <si>
    <t>611,3+123,7*(0,33+0,7)"vrchní krycí lepenka</t>
  </si>
  <si>
    <t>611,3+123,7*0,5"pojistná lepenka A330/H + JUTAFOL N 140</t>
  </si>
  <si>
    <t>Součet</t>
  </si>
  <si>
    <t>25</t>
  </si>
  <si>
    <t>712300834</t>
  </si>
  <si>
    <t>Odstranění ze střech plochých do 10° krytiny povlakové Příplatek k ceně - 0833 za každou další vrstvu</t>
  </si>
  <si>
    <t>-700189150</t>
  </si>
  <si>
    <t>26</t>
  </si>
  <si>
    <t>712300845</t>
  </si>
  <si>
    <t>Odstranění ze střech plochých do 10° doplňků ventilační hlavice</t>
  </si>
  <si>
    <t>-1716605786</t>
  </si>
  <si>
    <t>9"viz. D.07 - Specifikace</t>
  </si>
  <si>
    <t>27</t>
  </si>
  <si>
    <t>712311101</t>
  </si>
  <si>
    <t>Provedení povlakové krytiny střech plochých do 10° natěradly a tmely za studena nátěrem lakem penetračním nebo asfaltovým</t>
  </si>
  <si>
    <t>-902487994</t>
  </si>
  <si>
    <t xml:space="preserve">Poznámka k souboru cen:_x000D_
1. Povlakové krytiny střech jednotlivě do 10 m2 se oceňují skladebně cenou příslušné izolace a cenou 712 39-9095 Příplatek za plochu do 10 m2._x000D_
</t>
  </si>
  <si>
    <t>611,3+123,7*0,6+(0,95+1,15)*2*0,6"viz. D.07 - Specifikace</t>
  </si>
  <si>
    <t>28</t>
  </si>
  <si>
    <t>11163150</t>
  </si>
  <si>
    <t>lak penetrační asfaltový</t>
  </si>
  <si>
    <t>595110557</t>
  </si>
  <si>
    <t>688,04*0,0003 'Přepočtené koeficientem množství</t>
  </si>
  <si>
    <t>29</t>
  </si>
  <si>
    <t>712341559</t>
  </si>
  <si>
    <t>Provedení povlakové krytiny střech plochých do 10° pásy přitavením NAIP v plné ploše</t>
  </si>
  <si>
    <t>-38685098</t>
  </si>
  <si>
    <t xml:space="preserve">Poznámka k souboru cen:_x000D_
1. Povlakové krytiny střech jednotlivě do 10 m2 se oceňují skladebně cenou příslušné izolace a cenou 712 39-9097 Příplatek za plochu do 10 m2._x000D_
</t>
  </si>
  <si>
    <t>30</t>
  </si>
  <si>
    <t>62856011</t>
  </si>
  <si>
    <t>pás asfaltový natavitelný modifikovaný SBS tl 4,0mm s vložkou z hliníkové fólie, hliníkové fólie s textilií a spalitelnou PE fólií nebo jemnozrnný minerálním posypem na horním povrchu</t>
  </si>
  <si>
    <t>-86911123</t>
  </si>
  <si>
    <t>688,04*1,15 'Přepočtené koeficientem množství</t>
  </si>
  <si>
    <t>31</t>
  </si>
  <si>
    <t>712363602</t>
  </si>
  <si>
    <t>Provedení povlakové krytiny střech plochých do 10° s mechanicky kotvenou izolací včetně položení fólie a horkovzdušného svaření tl. tepelné izolace přes 240 mm budovy výšky do 18 m, kotvené do betonu nebo pórobetonu okraj</t>
  </si>
  <si>
    <t>473498912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</si>
  <si>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</si>
  <si>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700+123*0,3"viz. D.07 - Specifikace</t>
  </si>
  <si>
    <t>28322012</t>
  </si>
  <si>
    <t>fólie hydroizolační střešní mPVC mechanicky kotvená tl 1,5mm šedá</t>
  </si>
  <si>
    <t>-823795308</t>
  </si>
  <si>
    <t>736,9*1,15 'Přepočtené koeficientem množství</t>
  </si>
  <si>
    <t>33</t>
  </si>
  <si>
    <t>712363672</t>
  </si>
  <si>
    <t>Provedení povlakové krytiny střech plochých do 10° s mechanicky kotvenou izolací ostatní práce mechanické kotvení plechových lišt do rš 200 mm do podkladu ze dřeva</t>
  </si>
  <si>
    <t>430586637</t>
  </si>
  <si>
    <t>130+127,1"závětrná lišta+vnější roh viz. D.07 - Specifikace</t>
  </si>
  <si>
    <t>34</t>
  </si>
  <si>
    <t>55344007</t>
  </si>
  <si>
    <t>závětrná lišta z poplastovaného plechu délky 2000 mm, rozvinuté šířky 250 mm</t>
  </si>
  <si>
    <t>-1008557448</t>
  </si>
  <si>
    <t>130"viz. D.07 - Specifikace</t>
  </si>
  <si>
    <t>35</t>
  </si>
  <si>
    <t>55344005</t>
  </si>
  <si>
    <t>lišta koutová vnější z poplastovaného plechu délky 2000 mm, rozvinuté šířky 100 mm</t>
  </si>
  <si>
    <t>395853635</t>
  </si>
  <si>
    <t>127,1"viz. D.07 - Specifikace</t>
  </si>
  <si>
    <t>36</t>
  </si>
  <si>
    <t>712363674</t>
  </si>
  <si>
    <t>Provedení povlakové krytiny střech plochých do 10° s mechanicky kotvenou izolací ostatní práce mechanické kotvení plechových lišt do rš 200 mm do podkladu ze železobetonu</t>
  </si>
  <si>
    <t>-526491006</t>
  </si>
  <si>
    <t>127,1+(0,95+1,15)*2"viz. D.07 - Specifikace</t>
  </si>
  <si>
    <t>37</t>
  </si>
  <si>
    <t>55344006</t>
  </si>
  <si>
    <t>lišta koutová vnitřní z poplastovaného plechu délky 2000 mm, rozvinuté šířky 100 mm</t>
  </si>
  <si>
    <t>-1509283011</t>
  </si>
  <si>
    <t>131,3*1,1 'Přepočtené koeficientem množství</t>
  </si>
  <si>
    <t>38</t>
  </si>
  <si>
    <t>712391171</t>
  </si>
  <si>
    <t>Provedení povlakové krytiny střech plochých do 10° -ostatní práce provedení vrstvy textilní podkladní</t>
  </si>
  <si>
    <t>678892947</t>
  </si>
  <si>
    <t xml:space="preserve">Poznámka k souboru cen:_x000D_
1. Cenami -9095 až -9097 lze oceňovat jen tehdy, nepřesáhne-li součet plochy vodorovné a svislé izolační vrstvy 10 m2._x000D_
2. Cenou -9095 až -9097 nelze oceňovat opravy a údržbu povlakové krytiny._x000D_
</t>
  </si>
  <si>
    <t>39</t>
  </si>
  <si>
    <t>69311014</t>
  </si>
  <si>
    <t>geotextilie tkaná PES 300/50kN/m</t>
  </si>
  <si>
    <t>1613418462</t>
  </si>
  <si>
    <t>40</t>
  </si>
  <si>
    <t>712990812</t>
  </si>
  <si>
    <t>Odstranění násypu nebo nánosu ze střech násypu nebo nánosu do 10°, tl. do 50 mm</t>
  </si>
  <si>
    <t>506222459</t>
  </si>
  <si>
    <t>611,3/2"krycí vrstva kameniva</t>
  </si>
  <si>
    <t>41</t>
  </si>
  <si>
    <t>712990813</t>
  </si>
  <si>
    <t>Odstranění násypu nebo nánosu ze střech násypu nebo nánosu do 10°, tl. přes 50 do 100 mm</t>
  </si>
  <si>
    <t>1591294210</t>
  </si>
  <si>
    <t>611,3"vyrovnávací vrstva z písku viz. D.07 - Specifikace</t>
  </si>
  <si>
    <t>42</t>
  </si>
  <si>
    <t>712998004</t>
  </si>
  <si>
    <t>Provedení povlakové krytiny střech - ostatní práce montáž odvodňovacího prvku atikového chrliče z PVC na dešťovou vodu DN 110</t>
  </si>
  <si>
    <t>-2101475330</t>
  </si>
  <si>
    <t xml:space="preserve">Poznámka k souboru cen:_x000D_
1. Cena -8106 se používá pro střechy s kačírkem nebo s jinými přitěžujícím souvrstvím._x000D_
</t>
  </si>
  <si>
    <t>2"viz. D.07 - Specifikace</t>
  </si>
  <si>
    <t>43</t>
  </si>
  <si>
    <t>28342470</t>
  </si>
  <si>
    <t>chrlič PVC atikový D 110 s krycím sítkem a integrovanou PVC manžetou</t>
  </si>
  <si>
    <t>-392646684</t>
  </si>
  <si>
    <t>44</t>
  </si>
  <si>
    <t>712998004R01</t>
  </si>
  <si>
    <t>Provedení povlakové krytiny střech - ostatní práce montáž střešeního prvku z PVC DN 110</t>
  </si>
  <si>
    <t>1359872889</t>
  </si>
  <si>
    <t>45</t>
  </si>
  <si>
    <t>7128300R02</t>
  </si>
  <si>
    <t>odvětrávací komínek kanalizace s integrovanou PVC manžetou DN 110</t>
  </si>
  <si>
    <t>12335201</t>
  </si>
  <si>
    <t>46</t>
  </si>
  <si>
    <t>712999002</t>
  </si>
  <si>
    <t>Provedení povlakové krytiny střech - ostatní práce montáž tvarovky pro utěsnění prostupu hromosvodu z PVC vnitřní průměr do 15 mm, výška do 300 mm</t>
  </si>
  <si>
    <t>-1680490591</t>
  </si>
  <si>
    <t>124/0,5</t>
  </si>
  <si>
    <t>47</t>
  </si>
  <si>
    <t>28343051R01</t>
  </si>
  <si>
    <t>držák hromosvodu PVC s integrovanou PVC manžetou</t>
  </si>
  <si>
    <t>245300120</t>
  </si>
  <si>
    <t>48</t>
  </si>
  <si>
    <t>998712102</t>
  </si>
  <si>
    <t>Přesun hmot pro povlakové krytiny stanovený z hmotnosti přesunovaného materiálu vodorovná dopravní vzdálenost do 50 m v objektech výšky přes 6 do 12 m</t>
  </si>
  <si>
    <t>418218220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</si>
  <si>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</si>
  <si>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</si>
  <si>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</si>
  <si>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49</t>
  </si>
  <si>
    <t>713140823</t>
  </si>
  <si>
    <t>Odstranění tepelné izolace běžných stavebních konstrukcí z rohoží, pásů, dílců, desek, bloků střech plochých nadstřešních izolací volně položených z polystyrenu, tloušťka izolace přes 100 mm</t>
  </si>
  <si>
    <t>678777017</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</si>
  <si>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</si>
  <si>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611,3"viz. D.07 - Specifikace</t>
  </si>
  <si>
    <t>50</t>
  </si>
  <si>
    <t>713141151</t>
  </si>
  <si>
    <t>Montáž tepelné izolace střech plochých rohožemi, pásy, deskami, dílci, bloky (izolační materiál ve specifikaci) kladenými volně jednovrstvá</t>
  </si>
  <si>
    <t>782416284</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</si>
  <si>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</si>
  <si>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599"viz. D.07 - Specifikace</t>
  </si>
  <si>
    <t>51</t>
  </si>
  <si>
    <t>28376526</t>
  </si>
  <si>
    <t>deska izolační s oboustranným rounem s rastrem PIR 1250 x 625 x 60mm (λ 0,022 W.m-1.K-1)</t>
  </si>
  <si>
    <t>756623962</t>
  </si>
  <si>
    <t>599*1,02 'Přepočtené koeficientem množství</t>
  </si>
  <si>
    <t>52</t>
  </si>
  <si>
    <t>713141221</t>
  </si>
  <si>
    <t>Montáž tepelné izolace střech plochých mechanické přikotvení šrouby včetně dodávky šroubů, bez položení tepelné izolace tl. izolace do 100 mm do betonu nebo pórobetonu</t>
  </si>
  <si>
    <t>-1219774809</t>
  </si>
  <si>
    <t>53</t>
  </si>
  <si>
    <t>713141261</t>
  </si>
  <si>
    <t>Montáž tepelné izolace střech plochých mechanické přikotvení šrouby včetně dodávky šroubů, bez položení tepelné izolace tl. izolace přes 240 mm do betonu nebo pórobetonu</t>
  </si>
  <si>
    <t>1197413895</t>
  </si>
  <si>
    <t>54</t>
  </si>
  <si>
    <t>713141311</t>
  </si>
  <si>
    <t>Montáž tepelné izolace střech plochých spádovými klíny v ploše kladenými volně</t>
  </si>
  <si>
    <t>1675357525</t>
  </si>
  <si>
    <t>55</t>
  </si>
  <si>
    <t>28376141</t>
  </si>
  <si>
    <t>klín izolační z pěnového polystyrenu EPS 100 spádový</t>
  </si>
  <si>
    <t>-1614923219</t>
  </si>
  <si>
    <t>101"viz. D.07 - Specifikace</t>
  </si>
  <si>
    <t>56</t>
  </si>
  <si>
    <t>713141376</t>
  </si>
  <si>
    <t>Montáž tepelné izolace střech plochých spádovými klíny na zhlaví atiky šířky přes 500 do 1000 mm přilepenými za studena nízkoexpanzní (PUR) pěnou</t>
  </si>
  <si>
    <t>-1978466438</t>
  </si>
  <si>
    <t>130*0,8"viz. D.07 - Specifikace</t>
  </si>
  <si>
    <t>57</t>
  </si>
  <si>
    <t>28376365</t>
  </si>
  <si>
    <t>deska XPS hladký povrch λ=0,034 tl 40mm</t>
  </si>
  <si>
    <t>754088058</t>
  </si>
  <si>
    <t>58</t>
  </si>
  <si>
    <t>713141851</t>
  </si>
  <si>
    <t>Odstranění tepelné izolace běžných stavebních konstrukcí z rohoží, pásů, dílců, desek, bloků střech plochých atikových klínů volně kladených</t>
  </si>
  <si>
    <t>1979024825</t>
  </si>
  <si>
    <t>123,7"viz. D.07 - Specifikace</t>
  </si>
  <si>
    <t>59</t>
  </si>
  <si>
    <t>998713102</t>
  </si>
  <si>
    <t>Přesun hmot pro izolace tepelné stanovený z hmotnosti přesunovaného materiálu vodorovná dopravní vzdálenost do 50 m v objektech výšky přes 6 m do 12 m</t>
  </si>
  <si>
    <t>1224019840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</si>
  <si>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</si>
  <si>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</si>
  <si>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</si>
  <si>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60</t>
  </si>
  <si>
    <t>721111111</t>
  </si>
  <si>
    <t>Potrubí z kameninových trub přechod PVC - kamenina DN 125</t>
  </si>
  <si>
    <t>1238424962</t>
  </si>
  <si>
    <t xml:space="preserve">Poznámka k souboru cen:_x000D_
1. Cenami nelze oceňovat:_x000D_
a) kanalizační svody mezi objekty; tyto svody lze oceňovat cenami katalogu 827-1 Vedení trubní, dálková a přípojná - vodovody a kanalizace._x000D_
</t>
  </si>
  <si>
    <t>61</t>
  </si>
  <si>
    <t>721173737</t>
  </si>
  <si>
    <t>Potrubí z plastových trub polyetylenové svařované dešťové DN 125</t>
  </si>
  <si>
    <t>-61085338</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</si>
  <si>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</si>
  <si>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1*2</t>
  </si>
  <si>
    <t>62</t>
  </si>
  <si>
    <t>721173746</t>
  </si>
  <si>
    <t>Potrubí z plastových trub polyetylenové svařované větrací DN 100</t>
  </si>
  <si>
    <t>-1152047019</t>
  </si>
  <si>
    <t>9*1</t>
  </si>
  <si>
    <t>63</t>
  </si>
  <si>
    <t>721233213R01</t>
  </si>
  <si>
    <t>Střešní vtoky (vpusti) polypropylenové (PP) pro pochůzné střechy s odtokem svislým DN 125 - sanační dvouúrovňové s integrovanou PVC manžetou</t>
  </si>
  <si>
    <t>52581163</t>
  </si>
  <si>
    <t>64</t>
  </si>
  <si>
    <t>998721102</t>
  </si>
  <si>
    <t>Přesun hmot pro vnitřní kanalizace stanovený z hmotnosti přesunovaného materiálu vodorovná dopravní vzdálenost do 50 m v objektech výšky přes 6 do 12 m</t>
  </si>
  <si>
    <t>296503184</t>
  </si>
  <si>
    <t>762</t>
  </si>
  <si>
    <t>Konstrukce tesařské</t>
  </si>
  <si>
    <t>65</t>
  </si>
  <si>
    <t>762341033</t>
  </si>
  <si>
    <t>Bednění a laťování bednění střech rovných sklonu do 60° s vyřezáním otvorů z dřevoštěpkových desek OSB šroubovaných na rošt na sraz, tloušťky desky 15 mm</t>
  </si>
  <si>
    <t>-1594423080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</si>
  <si>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</si>
  <si>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66</t>
  </si>
  <si>
    <t>762342211</t>
  </si>
  <si>
    <t>Bednění a laťování montáž laťování střech jednoduchých sklonu do 60° při osové vzdálenosti latí do 150 mm</t>
  </si>
  <si>
    <t>1625500433</t>
  </si>
  <si>
    <t>67</t>
  </si>
  <si>
    <t>60514114</t>
  </si>
  <si>
    <t>řezivo jehličnaté lať impregnovaná dl 4 m</t>
  </si>
  <si>
    <t>1389503545</t>
  </si>
  <si>
    <t>127,10*2*0,06*0,04*1,2</t>
  </si>
  <si>
    <t>68</t>
  </si>
  <si>
    <t>762395000</t>
  </si>
  <si>
    <t>Spojovací prostředky krovů, bednění a laťování, nadstřešních konstrukcí svory, prkna, hřebíky, pásová ocel, vruty</t>
  </si>
  <si>
    <t>1645625968</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</si>
  <si>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</si>
  <si>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0,732+130*0,015</t>
  </si>
  <si>
    <t>69</t>
  </si>
  <si>
    <t>998762102</t>
  </si>
  <si>
    <t>Přesun hmot pro konstrukce tesařské stanovený z hmotnosti přesunovaného materiálu vodorovná dopravní vzdálenost do 50 m v objektech výšky přes 6 do 12 m</t>
  </si>
  <si>
    <t>1794460938</t>
  </si>
  <si>
    <t>764</t>
  </si>
  <si>
    <t>Konstrukce klempířské</t>
  </si>
  <si>
    <t>70</t>
  </si>
  <si>
    <t>764002823</t>
  </si>
  <si>
    <t>Demontáž klempířských konstrukcí střešního výlezu k dalšímu použití</t>
  </si>
  <si>
    <t>1872676245</t>
  </si>
  <si>
    <t>71</t>
  </si>
  <si>
    <t>764002841</t>
  </si>
  <si>
    <t>Demontáž klempířských konstrukcí oplechování horních ploch zdí a nadezdívek do suti</t>
  </si>
  <si>
    <t>876297687</t>
  </si>
  <si>
    <t>129,3"viz. D.07 - Specifikace</t>
  </si>
  <si>
    <t>765</t>
  </si>
  <si>
    <t>Krytina skládaná</t>
  </si>
  <si>
    <t>72</t>
  </si>
  <si>
    <t>765192001</t>
  </si>
  <si>
    <t>Nouzové zakrytí střechy plachtou</t>
  </si>
  <si>
    <t>CS ÚRS 2018 01</t>
  </si>
  <si>
    <t>505853957</t>
  </si>
  <si>
    <t>73</t>
  </si>
  <si>
    <t>998765102</t>
  </si>
  <si>
    <t>Přesun hmot pro krytiny skládané stanovený z hmotnosti přesunovaného materiálu vodorovná dopravní vzdálenost do 50 m na objektech výšky přes 6 do 12 m</t>
  </si>
  <si>
    <t>-106788023</t>
  </si>
  <si>
    <t>784</t>
  </si>
  <si>
    <t>Dokončovací práce - malby a tapety</t>
  </si>
  <si>
    <t>74</t>
  </si>
  <si>
    <t>784181121</t>
  </si>
  <si>
    <t>Penetrace podkladu jednonásobná hloubková v místnostech výšky do 3,80 m</t>
  </si>
  <si>
    <t>-1778913627</t>
  </si>
  <si>
    <t>75</t>
  </si>
  <si>
    <t>784211001</t>
  </si>
  <si>
    <t>Malby z malířských směsí otěruvzdorných za mokra jednonásobné, bílé za mokra otěruvzdorné výborně v místnostech výšky do 3,80 m</t>
  </si>
  <si>
    <t>-2031587629</t>
  </si>
  <si>
    <t>76</t>
  </si>
  <si>
    <t>784211101</t>
  </si>
  <si>
    <t>Malby z malířských směsí otěruvzdorných za mokra dvojnásobné, bílé za mokra otěruvzdorné výborně v místnostech výšky do 3,80 m</t>
  </si>
  <si>
    <t>-548785417</t>
  </si>
  <si>
    <t>Práce a dodávky M</t>
  </si>
  <si>
    <t>21-M</t>
  </si>
  <si>
    <t>Elektromontáže</t>
  </si>
  <si>
    <t>77</t>
  </si>
  <si>
    <t>210220102R01</t>
  </si>
  <si>
    <t xml:space="preserve">Kompletní dodávka a montáž hromosvodného vedení svodových vodičů s podpěrami průměru přes 10 mm, včetně všech montážních doplňků a bačkor pro ploché střechy a kotev do zdiva, jímacích tyčí a podkladců s propojením na stávající zemnící soustavu </t>
  </si>
  <si>
    <t>-2012764388</t>
  </si>
  <si>
    <t>78</t>
  </si>
  <si>
    <t>210293001</t>
  </si>
  <si>
    <t>Vyrovnání stávajících svodových vodičů hromosvodů</t>
  </si>
  <si>
    <t>-1868532940</t>
  </si>
  <si>
    <t>VRN</t>
  </si>
  <si>
    <t>Vedlejší rozpočtové náklady</t>
  </si>
  <si>
    <t>79</t>
  </si>
  <si>
    <t>013203000</t>
  </si>
  <si>
    <t>Kladečský plán tepelné izolace střechy</t>
  </si>
  <si>
    <t>komplet</t>
  </si>
  <si>
    <t>-1012425621</t>
  </si>
  <si>
    <t>1"viz. D.07 - Specifikace</t>
  </si>
  <si>
    <t>80</t>
  </si>
  <si>
    <t>032103000</t>
  </si>
  <si>
    <t>Zařízení staveniště vybavení staveniště náklady na stavební buňky, suché WC, apod., včetně případného vyřízení ohlášení dočasné stavby pro zařízení staveniště</t>
  </si>
  <si>
    <t>-539885873</t>
  </si>
  <si>
    <t>81</t>
  </si>
  <si>
    <t>034103000</t>
  </si>
  <si>
    <t>Zařízení staveniště zabezpečení staveniště el. energí a vodou pro stavební účely - poplatky za spotřebovanou el. energii a vodu, včetně případného mobilního zásobníku pro vodu, nebo elektrocentrály</t>
  </si>
  <si>
    <t>-2112020502</t>
  </si>
  <si>
    <t>82</t>
  </si>
  <si>
    <t>034403000</t>
  </si>
  <si>
    <t>Zařízení staveniště zabezpečení staveniště dopravní značení na místní komunikaci s vyřízením povolení na odboru dopravy MM Třinec</t>
  </si>
  <si>
    <t>1278656745</t>
  </si>
  <si>
    <t>83</t>
  </si>
  <si>
    <t>034503000</t>
  </si>
  <si>
    <t>Zařízení staveniště zabezpečení staveniště informační tabule</t>
  </si>
  <si>
    <t>CS ÚRS 2016 01</t>
  </si>
  <si>
    <t>1550752691</t>
  </si>
  <si>
    <t>84</t>
  </si>
  <si>
    <t>039203000</t>
  </si>
  <si>
    <t>Zařízení staveniště zrušení zařízení staveniště</t>
  </si>
  <si>
    <t>369314757</t>
  </si>
  <si>
    <t>85</t>
  </si>
  <si>
    <t>043134000</t>
  </si>
  <si>
    <t>Výtažné zkoušky s návrhem kotevního plánu</t>
  </si>
  <si>
    <t>-1813290722</t>
  </si>
  <si>
    <t>86</t>
  </si>
  <si>
    <t>044002000</t>
  </si>
  <si>
    <t>Revize bleskosvodu</t>
  </si>
  <si>
    <t>1875374768</t>
  </si>
  <si>
    <t>87</t>
  </si>
  <si>
    <t>081103001</t>
  </si>
  <si>
    <t>Náklady na pracovníky doprava denní doprava pracovníků na pracoviště, včetně dopravy materiálu na staveniště apod..</t>
  </si>
  <si>
    <t>71100267</t>
  </si>
  <si>
    <t>VRN3</t>
  </si>
  <si>
    <t>Zařízení staveniště</t>
  </si>
  <si>
    <t>88</t>
  </si>
  <si>
    <t>039203000.1</t>
  </si>
  <si>
    <t>Úprava terénu po zařízení staveniště do původního stavu, doplnění substrátu tl. 50 mm + osetí travním semenem 3,5kg/m2, finální úklid prostorů staveniště</t>
  </si>
  <si>
    <t>635121735</t>
  </si>
  <si>
    <t>200"odhad</t>
  </si>
  <si>
    <t>VRN6</t>
  </si>
  <si>
    <t>Územní vlivy</t>
  </si>
  <si>
    <t>89</t>
  </si>
  <si>
    <t>06330300VP</t>
  </si>
  <si>
    <t>Zajištění pracovníků - Práce ve výškách, v hloubkách (úvazy, postroje, apod...)</t>
  </si>
  <si>
    <t>113956445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</si>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</sst>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7" fillId="0" borderId="0" applyNumberFormat="0" applyFill="0" applyBorder="0" applyAlignment="0" applyProtection="0"/>
  </cellStyleXfs>
  <cellXfs count="34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6"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3" fillId="0" borderId="0" xfId="0" applyFont="1" applyAlignment="1">
      <alignment horizontal="left" vertical="center"/>
    </xf>
    <xf numFmtId="0" fontId="21" fillId="0" borderId="0" xfId="1" applyFont="1" applyAlignment="1">
      <alignment horizontal="center" vertical="center"/>
    </xf>
    <xf numFmtId="0" fontId="4" fillId="0" borderId="4"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24" fillId="0" borderId="22"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5"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8" fillId="4" borderId="0" xfId="0" applyFont="1" applyFill="1" applyAlignment="1" applyProtection="1">
      <alignment horizontal="right" vertical="center"/>
    </xf>
    <xf numFmtId="0" fontId="25"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0" fillId="0" borderId="0" xfId="0" applyNumberFormat="1" applyFont="1" applyAlignment="1" applyProtection="1"/>
    <xf numFmtId="166" fontId="26" fillId="0" borderId="13" xfId="0" applyNumberFormat="1" applyFont="1" applyBorder="1" applyAlignment="1" applyProtection="1"/>
    <xf numFmtId="166" fontId="26" fillId="0" borderId="14" xfId="0" applyNumberFormat="1" applyFont="1" applyBorder="1" applyAlignment="1" applyProtection="1"/>
    <xf numFmtId="4" fontId="16"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7" fillId="0" borderId="0" xfId="0" applyFont="1" applyAlignment="1" applyProtection="1">
      <alignment horizontal="left" vertical="center"/>
    </xf>
    <xf numFmtId="0" fontId="28"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29" fillId="0" borderId="23" xfId="0" applyFont="1" applyBorder="1" applyAlignment="1" applyProtection="1">
      <alignment horizontal="center" vertical="center"/>
    </xf>
    <xf numFmtId="49" fontId="29" fillId="0" borderId="23" xfId="0" applyNumberFormat="1" applyFont="1" applyBorder="1" applyAlignment="1" applyProtection="1">
      <alignment horizontal="left" vertical="center" wrapText="1"/>
    </xf>
    <xf numFmtId="0" fontId="29" fillId="0" borderId="23" xfId="0" applyFont="1" applyBorder="1" applyAlignment="1" applyProtection="1">
      <alignment horizontal="left" vertical="center" wrapText="1"/>
    </xf>
    <xf numFmtId="0" fontId="29" fillId="0" borderId="23" xfId="0" applyFont="1" applyBorder="1" applyAlignment="1" applyProtection="1">
      <alignment horizontal="center" vertical="center" wrapText="1"/>
    </xf>
    <xf numFmtId="167" fontId="29" fillId="0" borderId="23" xfId="0" applyNumberFormat="1" applyFont="1" applyBorder="1" applyAlignment="1" applyProtection="1">
      <alignment vertical="center"/>
    </xf>
    <xf numFmtId="4" fontId="29" fillId="2" borderId="23" xfId="0" applyNumberFormat="1" applyFont="1" applyFill="1" applyBorder="1" applyAlignment="1" applyProtection="1">
      <alignment vertical="center"/>
      <protection locked="0"/>
    </xf>
    <xf numFmtId="4" fontId="29" fillId="0" borderId="23" xfId="0" applyNumberFormat="1" applyFont="1" applyBorder="1" applyAlignment="1" applyProtection="1">
      <alignment vertical="center"/>
    </xf>
    <xf numFmtId="0" fontId="29" fillId="0" borderId="4" xfId="0" applyFont="1" applyBorder="1" applyAlignment="1">
      <alignment vertical="center"/>
    </xf>
    <xf numFmtId="0" fontId="29" fillId="2" borderId="15" xfId="0" applyFont="1" applyFill="1" applyBorder="1" applyAlignment="1" applyProtection="1">
      <alignment horizontal="left" vertical="center"/>
      <protection locked="0"/>
    </xf>
    <xf numFmtId="0" fontId="29" fillId="0" borderId="0" xfId="0" applyFont="1" applyBorder="1" applyAlignment="1" applyProtection="1">
      <alignment horizontal="center"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8" fillId="0" borderId="20" xfId="0" applyFont="1" applyBorder="1" applyAlignment="1" applyProtection="1">
      <alignment vertical="center"/>
    </xf>
    <xf numFmtId="0" fontId="8" fillId="0" borderId="21" xfId="0" applyFont="1" applyBorder="1" applyAlignment="1" applyProtection="1">
      <alignment vertical="center"/>
    </xf>
    <xf numFmtId="0" fontId="8" fillId="0" borderId="22" xfId="0" applyFont="1" applyBorder="1" applyAlignment="1" applyProtection="1">
      <alignment vertical="center"/>
    </xf>
    <xf numFmtId="0" fontId="0" fillId="0" borderId="0" xfId="0" applyAlignment="1">
      <alignment vertical="top"/>
    </xf>
    <xf numFmtId="0" fontId="30" fillId="0" borderId="24" xfId="0" applyFont="1" applyBorder="1" applyAlignment="1">
      <alignment vertical="center" wrapText="1"/>
    </xf>
    <xf numFmtId="0" fontId="30" fillId="0" borderId="25" xfId="0" applyFont="1" applyBorder="1" applyAlignment="1">
      <alignment vertical="center" wrapText="1"/>
    </xf>
    <xf numFmtId="0" fontId="30" fillId="0" borderId="26" xfId="0" applyFont="1" applyBorder="1" applyAlignment="1">
      <alignment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7" xfId="0" applyFont="1" applyBorder="1" applyAlignment="1">
      <alignment vertical="center" wrapText="1"/>
    </xf>
    <xf numFmtId="0" fontId="30" fillId="0" borderId="28" xfId="0" applyFont="1" applyBorder="1"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27" xfId="0" applyFont="1" applyBorder="1" applyAlignment="1">
      <alignment vertical="center" wrapText="1"/>
    </xf>
    <xf numFmtId="0" fontId="33" fillId="0" borderId="1" xfId="0" applyFont="1" applyBorder="1" applyAlignment="1">
      <alignment vertical="center" wrapText="1"/>
    </xf>
    <xf numFmtId="0" fontId="33" fillId="0" borderId="1" xfId="0" applyFont="1" applyBorder="1" applyAlignment="1">
      <alignment horizontal="left" vertical="center"/>
    </xf>
    <xf numFmtId="0" fontId="33" fillId="0" borderId="1" xfId="0" applyFont="1" applyBorder="1" applyAlignment="1">
      <alignment vertical="center"/>
    </xf>
    <xf numFmtId="49" fontId="33" fillId="0" borderId="1" xfId="0" applyNumberFormat="1" applyFont="1" applyBorder="1" applyAlignment="1">
      <alignment vertical="center" wrapText="1"/>
    </xf>
    <xf numFmtId="0" fontId="30" fillId="0" borderId="30" xfId="0" applyFont="1" applyBorder="1" applyAlignment="1">
      <alignment vertical="center" wrapText="1"/>
    </xf>
    <xf numFmtId="0" fontId="34" fillId="0" borderId="29" xfId="0" applyFont="1" applyBorder="1" applyAlignment="1">
      <alignment vertical="center" wrapText="1"/>
    </xf>
    <xf numFmtId="0" fontId="30" fillId="0" borderId="31" xfId="0" applyFont="1" applyBorder="1" applyAlignment="1">
      <alignment vertical="center" wrapText="1"/>
    </xf>
    <xf numFmtId="0" fontId="30" fillId="0" borderId="1" xfId="0" applyFont="1" applyBorder="1" applyAlignment="1">
      <alignment vertical="top"/>
    </xf>
    <xf numFmtId="0" fontId="30" fillId="0" borderId="0" xfId="0" applyFont="1" applyAlignment="1">
      <alignment vertical="top"/>
    </xf>
    <xf numFmtId="0" fontId="30" fillId="0" borderId="24" xfId="0" applyFont="1" applyBorder="1" applyAlignment="1">
      <alignment horizontal="left" vertical="center"/>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30" fillId="0" borderId="27" xfId="0" applyFont="1" applyBorder="1" applyAlignment="1">
      <alignment horizontal="left" vertical="center"/>
    </xf>
    <xf numFmtId="0" fontId="30" fillId="0" borderId="28" xfId="0" applyFont="1" applyBorder="1" applyAlignment="1">
      <alignment horizontal="left" vertical="center"/>
    </xf>
    <xf numFmtId="0" fontId="32" fillId="0" borderId="1" xfId="0" applyFont="1" applyBorder="1" applyAlignment="1">
      <alignment horizontal="left" vertical="center"/>
    </xf>
    <xf numFmtId="0" fontId="35" fillId="0" borderId="0" xfId="0" applyFont="1" applyAlignment="1">
      <alignment horizontal="left" vertical="center"/>
    </xf>
    <xf numFmtId="0" fontId="32" fillId="0" borderId="29" xfId="0" applyFont="1" applyBorder="1" applyAlignment="1">
      <alignment horizontal="left" vertical="center"/>
    </xf>
    <xf numFmtId="0" fontId="32" fillId="0" borderId="29" xfId="0" applyFont="1" applyBorder="1" applyAlignment="1">
      <alignment horizontal="center" vertical="center"/>
    </xf>
    <xf numFmtId="0" fontId="35" fillId="0" borderId="29" xfId="0" applyFont="1" applyBorder="1" applyAlignment="1">
      <alignment horizontal="left" vertical="center"/>
    </xf>
    <xf numFmtId="0" fontId="36" fillId="0" borderId="1" xfId="0" applyFont="1" applyBorder="1" applyAlignment="1">
      <alignment horizontal="left" vertical="center"/>
    </xf>
    <xf numFmtId="0" fontId="33" fillId="0" borderId="0" xfId="0" applyFont="1" applyAlignment="1">
      <alignment horizontal="left" vertical="center"/>
    </xf>
    <xf numFmtId="0" fontId="33" fillId="0" borderId="1" xfId="0" applyFont="1" applyBorder="1" applyAlignment="1">
      <alignment horizontal="center" vertical="center"/>
    </xf>
    <xf numFmtId="0" fontId="33" fillId="0" borderId="27" xfId="0" applyFont="1" applyBorder="1" applyAlignment="1">
      <alignment horizontal="left" vertical="center"/>
    </xf>
    <xf numFmtId="0" fontId="33"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0" fillId="0" borderId="30" xfId="0" applyFont="1" applyBorder="1" applyAlignment="1">
      <alignment horizontal="left" vertical="center"/>
    </xf>
    <xf numFmtId="0" fontId="34" fillId="0" borderId="29" xfId="0" applyFont="1" applyBorder="1" applyAlignment="1">
      <alignment horizontal="left" vertical="center"/>
    </xf>
    <xf numFmtId="0" fontId="30" fillId="0" borderId="31" xfId="0" applyFont="1" applyBorder="1" applyAlignment="1">
      <alignment horizontal="left" vertical="center"/>
    </xf>
    <xf numFmtId="0" fontId="30" fillId="0" borderId="1" xfId="0" applyFont="1" applyBorder="1" applyAlignment="1">
      <alignment horizontal="left" vertical="center"/>
    </xf>
    <xf numFmtId="0" fontId="34" fillId="0" borderId="1" xfId="0" applyFont="1" applyBorder="1" applyAlignment="1">
      <alignment horizontal="left" vertical="center"/>
    </xf>
    <xf numFmtId="0" fontId="35" fillId="0" borderId="1" xfId="0" applyFont="1" applyBorder="1" applyAlignment="1">
      <alignment horizontal="left" vertical="center"/>
    </xf>
    <xf numFmtId="0" fontId="33" fillId="0" borderId="29" xfId="0" applyFont="1" applyBorder="1" applyAlignment="1">
      <alignment horizontal="left" vertical="center"/>
    </xf>
    <xf numFmtId="0" fontId="30" fillId="0" borderId="1" xfId="0" applyFont="1" applyBorder="1" applyAlignment="1">
      <alignment horizontal="left" vertical="center" wrapText="1"/>
    </xf>
    <xf numFmtId="0" fontId="33" fillId="0" borderId="1" xfId="0" applyFont="1" applyBorder="1" applyAlignment="1">
      <alignment horizontal="center"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33" fillId="0" borderId="28" xfId="0" applyFont="1" applyBorder="1" applyAlignment="1">
      <alignment horizontal="left" vertical="center"/>
    </xf>
    <xf numFmtId="0" fontId="33" fillId="0" borderId="30"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3" fillId="0" borderId="1" xfId="0" applyFont="1" applyBorder="1" applyAlignment="1">
      <alignment horizontal="left" vertical="top"/>
    </xf>
    <xf numFmtId="0" fontId="33" fillId="0" borderId="1" xfId="0" applyFont="1" applyBorder="1" applyAlignment="1">
      <alignment horizontal="center" vertical="top"/>
    </xf>
    <xf numFmtId="0" fontId="33" fillId="0" borderId="30" xfId="0" applyFont="1" applyBorder="1" applyAlignment="1">
      <alignment horizontal="left" vertical="center"/>
    </xf>
    <xf numFmtId="0" fontId="33" fillId="0" borderId="31" xfId="0" applyFont="1" applyBorder="1" applyAlignment="1">
      <alignment horizontal="left" vertical="center"/>
    </xf>
    <xf numFmtId="0" fontId="35" fillId="0" borderId="0" xfId="0" applyFont="1" applyAlignment="1">
      <alignment vertical="center"/>
    </xf>
    <xf numFmtId="0" fontId="32" fillId="0" borderId="1" xfId="0" applyFont="1" applyBorder="1" applyAlignment="1">
      <alignment vertical="center"/>
    </xf>
    <xf numFmtId="0" fontId="35" fillId="0" borderId="29" xfId="0" applyFont="1" applyBorder="1" applyAlignment="1">
      <alignment vertical="center"/>
    </xf>
    <xf numFmtId="0" fontId="32" fillId="0" borderId="29" xfId="0" applyFont="1" applyBorder="1" applyAlignment="1">
      <alignment vertical="center"/>
    </xf>
    <xf numFmtId="0" fontId="0" fillId="0" borderId="1" xfId="0" applyBorder="1" applyAlignment="1">
      <alignment vertical="top"/>
    </xf>
    <xf numFmtId="49" fontId="33" fillId="0" borderId="1" xfId="0" applyNumberFormat="1" applyFont="1" applyBorder="1" applyAlignment="1">
      <alignment horizontal="left" vertical="center"/>
    </xf>
    <xf numFmtId="0" fontId="0" fillId="0" borderId="29" xfId="0" applyBorder="1" applyAlignment="1">
      <alignment vertical="top"/>
    </xf>
    <xf numFmtId="0" fontId="32" fillId="0" borderId="29" xfId="0" applyFont="1" applyBorder="1" applyAlignment="1">
      <alignment horizontal="left"/>
    </xf>
    <xf numFmtId="0" fontId="35" fillId="0" borderId="29" xfId="0" applyFont="1" applyBorder="1" applyAlignment="1"/>
    <xf numFmtId="0" fontId="30" fillId="0" borderId="27" xfId="0" applyFont="1" applyBorder="1" applyAlignment="1">
      <alignment vertical="top"/>
    </xf>
    <xf numFmtId="0" fontId="30" fillId="0" borderId="28" xfId="0" applyFont="1" applyBorder="1" applyAlignment="1">
      <alignment vertical="top"/>
    </xf>
    <xf numFmtId="0" fontId="30" fillId="0" borderId="1" xfId="0" applyFont="1" applyBorder="1" applyAlignment="1">
      <alignment horizontal="center" vertical="center"/>
    </xf>
    <xf numFmtId="0" fontId="30" fillId="0" borderId="1" xfId="0" applyFont="1" applyBorder="1" applyAlignment="1">
      <alignment horizontal="left" vertical="top"/>
    </xf>
    <xf numFmtId="0" fontId="30" fillId="0" borderId="30" xfId="0" applyFont="1" applyBorder="1" applyAlignment="1">
      <alignment vertical="top"/>
    </xf>
    <xf numFmtId="0" fontId="30" fillId="0" borderId="29" xfId="0" applyFont="1" applyBorder="1" applyAlignment="1">
      <alignment vertical="top"/>
    </xf>
    <xf numFmtId="0" fontId="30" fillId="0" borderId="31" xfId="0" applyFont="1" applyBorder="1" applyAlignment="1">
      <alignment vertical="top"/>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0" fontId="18" fillId="4" borderId="7" xfId="0" applyFont="1" applyFill="1" applyBorder="1" applyAlignment="1" applyProtection="1">
      <alignment horizontal="center" vertical="center"/>
    </xf>
    <xf numFmtId="0" fontId="18" fillId="4" borderId="8" xfId="0" applyFont="1" applyFill="1" applyBorder="1" applyAlignment="1" applyProtection="1">
      <alignment horizontal="left" vertical="center"/>
    </xf>
    <xf numFmtId="0" fontId="18" fillId="4" borderId="8" xfId="0" applyFont="1" applyFill="1" applyBorder="1" applyAlignment="1" applyProtection="1">
      <alignment horizontal="center" vertical="center"/>
    </xf>
    <xf numFmtId="0" fontId="18" fillId="4" borderId="8"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4" fontId="14" fillId="0" borderId="0" xfId="0" applyNumberFormat="1" applyFont="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0" fontId="14" fillId="0" borderId="0" xfId="0" applyFont="1" applyAlignment="1">
      <alignment horizontal="left" vertical="top" wrapText="1"/>
    </xf>
    <xf numFmtId="0" fontId="14" fillId="0" borderId="0" xfId="0" applyFont="1" applyAlignment="1">
      <alignment horizontal="left" vertical="center"/>
    </xf>
    <xf numFmtId="4" fontId="15" fillId="0" borderId="6" xfId="0" applyNumberFormat="1" applyFont="1" applyBorder="1" applyAlignment="1" applyProtection="1">
      <alignment vertical="center"/>
    </xf>
    <xf numFmtId="0" fontId="0" fillId="0" borderId="6" xfId="0" applyFont="1" applyBorder="1" applyAlignment="1" applyProtection="1">
      <alignmen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applyAlignment="1">
      <alignment horizontal="center" vertical="center"/>
    </xf>
    <xf numFmtId="49" fontId="33" fillId="0" borderId="1" xfId="0" applyNumberFormat="1" applyFont="1" applyBorder="1" applyAlignment="1">
      <alignment horizontal="left" vertical="center" wrapText="1"/>
    </xf>
    <xf numFmtId="0" fontId="32" fillId="0" borderId="29" xfId="0" applyFont="1" applyBorder="1" applyAlignment="1">
      <alignment horizontal="left" wrapText="1"/>
    </xf>
    <xf numFmtId="0" fontId="31" fillId="0" borderId="1" xfId="0" applyFont="1" applyBorder="1" applyAlignment="1">
      <alignment horizontal="center" vertical="center" wrapText="1"/>
    </xf>
    <xf numFmtId="0" fontId="33" fillId="0" borderId="1" xfId="0" applyFont="1" applyBorder="1" applyAlignment="1">
      <alignment horizontal="left" vertical="top"/>
    </xf>
    <xf numFmtId="0" fontId="33" fillId="0" borderId="1" xfId="0" applyFont="1" applyBorder="1" applyAlignment="1">
      <alignment horizontal="left" vertical="center"/>
    </xf>
    <xf numFmtId="0" fontId="3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3</v>
      </c>
      <c r="BT1" s="14" t="s">
        <v>4</v>
      </c>
      <c r="BU1" s="14" t="s">
        <v>4</v>
      </c>
      <c r="BV1" s="14" t="s">
        <v>5</v>
      </c>
    </row>
    <row r="2" spans="1:74" ht="36.950000000000003" customHeight="1">
      <c r="AR2" s="322"/>
      <c r="AS2" s="322"/>
      <c r="AT2" s="322"/>
      <c r="AU2" s="322"/>
      <c r="AV2" s="322"/>
      <c r="AW2" s="322"/>
      <c r="AX2" s="322"/>
      <c r="AY2" s="322"/>
      <c r="AZ2" s="322"/>
      <c r="BA2" s="322"/>
      <c r="BB2" s="322"/>
      <c r="BC2" s="322"/>
      <c r="BD2" s="322"/>
      <c r="BE2" s="322"/>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pans="1:74" ht="12" customHeight="1">
      <c r="B5" s="19"/>
      <c r="C5" s="20"/>
      <c r="D5" s="24" t="s">
        <v>13</v>
      </c>
      <c r="E5" s="20"/>
      <c r="F5" s="20"/>
      <c r="G5" s="20"/>
      <c r="H5" s="20"/>
      <c r="I5" s="20"/>
      <c r="J5" s="20"/>
      <c r="K5" s="323" t="s">
        <v>14</v>
      </c>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20"/>
      <c r="AQ5" s="20"/>
      <c r="AR5" s="18"/>
      <c r="BE5" s="330" t="s">
        <v>15</v>
      </c>
      <c r="BS5" s="15" t="s">
        <v>6</v>
      </c>
    </row>
    <row r="6" spans="1:74" ht="36.950000000000003" customHeight="1">
      <c r="B6" s="19"/>
      <c r="C6" s="20"/>
      <c r="D6" s="26" t="s">
        <v>16</v>
      </c>
      <c r="E6" s="20"/>
      <c r="F6" s="20"/>
      <c r="G6" s="20"/>
      <c r="H6" s="20"/>
      <c r="I6" s="20"/>
      <c r="J6" s="20"/>
      <c r="K6" s="325" t="s">
        <v>17</v>
      </c>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20"/>
      <c r="AQ6" s="20"/>
      <c r="AR6" s="18"/>
      <c r="BE6" s="331"/>
      <c r="BS6" s="15" t="s">
        <v>6</v>
      </c>
    </row>
    <row r="7" spans="1:74" ht="12" customHeight="1">
      <c r="B7" s="19"/>
      <c r="C7" s="20"/>
      <c r="D7" s="27"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27" t="s">
        <v>20</v>
      </c>
      <c r="AL7" s="20"/>
      <c r="AM7" s="20"/>
      <c r="AN7" s="25" t="s">
        <v>21</v>
      </c>
      <c r="AO7" s="20"/>
      <c r="AP7" s="20"/>
      <c r="AQ7" s="20"/>
      <c r="AR7" s="18"/>
      <c r="BE7" s="331"/>
      <c r="BS7" s="15" t="s">
        <v>6</v>
      </c>
    </row>
    <row r="8" spans="1:74" ht="12" customHeight="1">
      <c r="B8" s="19"/>
      <c r="C8" s="20"/>
      <c r="D8" s="27"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27" t="s">
        <v>24</v>
      </c>
      <c r="AL8" s="20"/>
      <c r="AM8" s="20"/>
      <c r="AN8" s="28" t="s">
        <v>25</v>
      </c>
      <c r="AO8" s="20"/>
      <c r="AP8" s="20"/>
      <c r="AQ8" s="20"/>
      <c r="AR8" s="18"/>
      <c r="BE8" s="331"/>
      <c r="BS8" s="15" t="s">
        <v>6</v>
      </c>
    </row>
    <row r="9" spans="1:74" ht="14.45"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331"/>
      <c r="BS9" s="15" t="s">
        <v>6</v>
      </c>
    </row>
    <row r="10" spans="1:74" ht="12" customHeight="1">
      <c r="B10" s="19"/>
      <c r="C10" s="20"/>
      <c r="D10" s="27" t="s">
        <v>26</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7" t="s">
        <v>27</v>
      </c>
      <c r="AL10" s="20"/>
      <c r="AM10" s="20"/>
      <c r="AN10" s="25" t="s">
        <v>28</v>
      </c>
      <c r="AO10" s="20"/>
      <c r="AP10" s="20"/>
      <c r="AQ10" s="20"/>
      <c r="AR10" s="18"/>
      <c r="BE10" s="331"/>
      <c r="BS10" s="15" t="s">
        <v>6</v>
      </c>
    </row>
    <row r="11" spans="1:74" ht="18.399999999999999" customHeight="1">
      <c r="B11" s="19"/>
      <c r="C11" s="20"/>
      <c r="D11" s="20"/>
      <c r="E11" s="25" t="s">
        <v>29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7" t="s">
        <v>30</v>
      </c>
      <c r="AL11" s="20"/>
      <c r="AM11" s="20"/>
      <c r="AN11" s="25" t="s">
        <v>21</v>
      </c>
      <c r="AO11" s="20"/>
      <c r="AP11" s="20"/>
      <c r="AQ11" s="20"/>
      <c r="AR11" s="18"/>
      <c r="BE11" s="331"/>
      <c r="BS11" s="15" t="s">
        <v>6</v>
      </c>
    </row>
    <row r="12" spans="1:74" ht="6.9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331"/>
      <c r="BS12" s="15" t="s">
        <v>6</v>
      </c>
    </row>
    <row r="13" spans="1:74" ht="12" customHeight="1">
      <c r="B13" s="19"/>
      <c r="C13" s="20"/>
      <c r="D13" s="27" t="s">
        <v>31</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7" t="s">
        <v>27</v>
      </c>
      <c r="AL13" s="20"/>
      <c r="AM13" s="20"/>
      <c r="AN13" s="29" t="s">
        <v>32</v>
      </c>
      <c r="AO13" s="20"/>
      <c r="AP13" s="20"/>
      <c r="AQ13" s="20"/>
      <c r="AR13" s="18"/>
      <c r="BE13" s="331"/>
      <c r="BS13" s="15" t="s">
        <v>6</v>
      </c>
    </row>
    <row r="14" spans="1:74">
      <c r="B14" s="19"/>
      <c r="C14" s="20"/>
      <c r="D14" s="20"/>
      <c r="E14" s="326" t="s">
        <v>32</v>
      </c>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27" t="s">
        <v>30</v>
      </c>
      <c r="AL14" s="20"/>
      <c r="AM14" s="20"/>
      <c r="AN14" s="29" t="s">
        <v>32</v>
      </c>
      <c r="AO14" s="20"/>
      <c r="AP14" s="20"/>
      <c r="AQ14" s="20"/>
      <c r="AR14" s="18"/>
      <c r="BE14" s="331"/>
      <c r="BS14" s="15" t="s">
        <v>6</v>
      </c>
    </row>
    <row r="15" spans="1:74" ht="6.95"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331"/>
      <c r="BS15" s="15" t="s">
        <v>4</v>
      </c>
    </row>
    <row r="16" spans="1:74" ht="12" customHeight="1">
      <c r="B16" s="19"/>
      <c r="C16" s="20"/>
      <c r="D16" s="27" t="s">
        <v>33</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7" t="s">
        <v>27</v>
      </c>
      <c r="AL16" s="20"/>
      <c r="AM16" s="20"/>
      <c r="AN16" s="25" t="s">
        <v>34</v>
      </c>
      <c r="AO16" s="20"/>
      <c r="AP16" s="20"/>
      <c r="AQ16" s="20"/>
      <c r="AR16" s="18"/>
      <c r="BE16" s="331"/>
      <c r="BS16" s="15" t="s">
        <v>4</v>
      </c>
    </row>
    <row r="17" spans="2:71" ht="18.399999999999999" customHeight="1">
      <c r="B17" s="19"/>
      <c r="C17" s="20"/>
      <c r="D17" s="20"/>
      <c r="E17" s="25" t="s">
        <v>35</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7" t="s">
        <v>30</v>
      </c>
      <c r="AL17" s="20"/>
      <c r="AM17" s="20"/>
      <c r="AN17" s="25" t="s">
        <v>21</v>
      </c>
      <c r="AO17" s="20"/>
      <c r="AP17" s="20"/>
      <c r="AQ17" s="20"/>
      <c r="AR17" s="18"/>
      <c r="BE17" s="331"/>
      <c r="BS17" s="15" t="s">
        <v>36</v>
      </c>
    </row>
    <row r="18" spans="2:71" ht="6.95"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331"/>
      <c r="BS18" s="15" t="s">
        <v>6</v>
      </c>
    </row>
    <row r="19" spans="2:71" ht="12" customHeight="1">
      <c r="B19" s="19"/>
      <c r="C19" s="20"/>
      <c r="D19" s="27" t="s">
        <v>37</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7" t="s">
        <v>27</v>
      </c>
      <c r="AL19" s="20"/>
      <c r="AM19" s="20"/>
      <c r="AN19" s="25" t="s">
        <v>21</v>
      </c>
      <c r="AO19" s="20"/>
      <c r="AP19" s="20"/>
      <c r="AQ19" s="20"/>
      <c r="AR19" s="18"/>
      <c r="BE19" s="331"/>
      <c r="BS19" s="15" t="s">
        <v>6</v>
      </c>
    </row>
    <row r="20" spans="2:71" ht="18.399999999999999" customHeight="1">
      <c r="B20" s="19"/>
      <c r="C20" s="20"/>
      <c r="D20" s="20"/>
      <c r="E20" s="25" t="s">
        <v>38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7" t="s">
        <v>30</v>
      </c>
      <c r="AL20" s="20"/>
      <c r="AM20" s="20"/>
      <c r="AN20" s="25" t="s">
        <v>21</v>
      </c>
      <c r="AO20" s="20"/>
      <c r="AP20" s="20"/>
      <c r="AQ20" s="20"/>
      <c r="AR20" s="18"/>
      <c r="BE20" s="331"/>
      <c r="BS20" s="15" t="s">
        <v>4</v>
      </c>
    </row>
    <row r="21" spans="2:71" ht="6.95"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331"/>
    </row>
    <row r="22" spans="2:71" ht="12" customHeight="1">
      <c r="B22" s="19"/>
      <c r="C22" s="20"/>
      <c r="D22" s="27" t="s">
        <v>39</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331"/>
    </row>
    <row r="23" spans="2:71" ht="45" customHeight="1">
      <c r="B23" s="19"/>
      <c r="C23" s="20"/>
      <c r="D23" s="20"/>
      <c r="E23" s="328" t="s">
        <v>40</v>
      </c>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20"/>
      <c r="AP23" s="20"/>
      <c r="AQ23" s="20"/>
      <c r="AR23" s="18"/>
      <c r="BE23" s="331"/>
    </row>
    <row r="24" spans="2:71" ht="6.95"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331"/>
    </row>
    <row r="25" spans="2:71" ht="6.95" customHeight="1">
      <c r="B25" s="19"/>
      <c r="C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20"/>
      <c r="AQ25" s="20"/>
      <c r="AR25" s="18"/>
      <c r="BE25" s="331"/>
    </row>
    <row r="26" spans="2:71" s="1" customFormat="1" ht="25.9" customHeight="1">
      <c r="B26" s="32"/>
      <c r="C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2">
        <f>ROUND(AG54,2)</f>
        <v>0</v>
      </c>
      <c r="AL26" s="333"/>
      <c r="AM26" s="333"/>
      <c r="AN26" s="333"/>
      <c r="AO26" s="333"/>
      <c r="AP26" s="33"/>
      <c r="AQ26" s="33"/>
      <c r="AR26" s="36"/>
      <c r="BE26" s="331"/>
    </row>
    <row r="27" spans="2:71" s="1" customFormat="1" ht="6.95" customHeight="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331"/>
    </row>
    <row r="28" spans="2:71" s="1" customFormat="1">
      <c r="B28" s="32"/>
      <c r="C28" s="33"/>
      <c r="D28" s="33"/>
      <c r="E28" s="33"/>
      <c r="F28" s="33"/>
      <c r="G28" s="33"/>
      <c r="H28" s="33"/>
      <c r="I28" s="33"/>
      <c r="J28" s="33"/>
      <c r="K28" s="33"/>
      <c r="L28" s="329" t="s">
        <v>42</v>
      </c>
      <c r="M28" s="329"/>
      <c r="N28" s="329"/>
      <c r="O28" s="329"/>
      <c r="P28" s="329"/>
      <c r="Q28" s="33"/>
      <c r="R28" s="33"/>
      <c r="S28" s="33"/>
      <c r="T28" s="33"/>
      <c r="U28" s="33"/>
      <c r="V28" s="33"/>
      <c r="W28" s="329" t="s">
        <v>43</v>
      </c>
      <c r="X28" s="329"/>
      <c r="Y28" s="329"/>
      <c r="Z28" s="329"/>
      <c r="AA28" s="329"/>
      <c r="AB28" s="329"/>
      <c r="AC28" s="329"/>
      <c r="AD28" s="329"/>
      <c r="AE28" s="329"/>
      <c r="AF28" s="33"/>
      <c r="AG28" s="33"/>
      <c r="AH28" s="33"/>
      <c r="AI28" s="33"/>
      <c r="AJ28" s="33"/>
      <c r="AK28" s="329" t="s">
        <v>44</v>
      </c>
      <c r="AL28" s="329"/>
      <c r="AM28" s="329"/>
      <c r="AN28" s="329"/>
      <c r="AO28" s="329"/>
      <c r="AP28" s="33"/>
      <c r="AQ28" s="33"/>
      <c r="AR28" s="36"/>
      <c r="BE28" s="331"/>
    </row>
    <row r="29" spans="2:71" s="2" customFormat="1" ht="14.45" customHeight="1">
      <c r="B29" s="37"/>
      <c r="C29" s="38"/>
      <c r="D29" s="27" t="s">
        <v>45</v>
      </c>
      <c r="E29" s="38"/>
      <c r="F29" s="27" t="s">
        <v>46</v>
      </c>
      <c r="G29" s="38"/>
      <c r="H29" s="38"/>
      <c r="I29" s="38"/>
      <c r="J29" s="38"/>
      <c r="K29" s="38"/>
      <c r="L29" s="295">
        <v>0.21</v>
      </c>
      <c r="M29" s="296"/>
      <c r="N29" s="296"/>
      <c r="O29" s="296"/>
      <c r="P29" s="296"/>
      <c r="Q29" s="38"/>
      <c r="R29" s="38"/>
      <c r="S29" s="38"/>
      <c r="T29" s="38"/>
      <c r="U29" s="38"/>
      <c r="V29" s="38"/>
      <c r="W29" s="317">
        <f>ROUND(AZ54, 2)</f>
        <v>0</v>
      </c>
      <c r="X29" s="296"/>
      <c r="Y29" s="296"/>
      <c r="Z29" s="296"/>
      <c r="AA29" s="296"/>
      <c r="AB29" s="296"/>
      <c r="AC29" s="296"/>
      <c r="AD29" s="296"/>
      <c r="AE29" s="296"/>
      <c r="AF29" s="38"/>
      <c r="AG29" s="38"/>
      <c r="AH29" s="38"/>
      <c r="AI29" s="38"/>
      <c r="AJ29" s="38"/>
      <c r="AK29" s="317">
        <f>ROUND(AV54, 2)</f>
        <v>0</v>
      </c>
      <c r="AL29" s="296"/>
      <c r="AM29" s="296"/>
      <c r="AN29" s="296"/>
      <c r="AO29" s="296"/>
      <c r="AP29" s="38"/>
      <c r="AQ29" s="38"/>
      <c r="AR29" s="39"/>
      <c r="BE29" s="331"/>
    </row>
    <row r="30" spans="2:71" s="2" customFormat="1" ht="14.45" customHeight="1">
      <c r="B30" s="37"/>
      <c r="C30" s="38"/>
      <c r="D30" s="38"/>
      <c r="E30" s="38"/>
      <c r="F30" s="27" t="s">
        <v>47</v>
      </c>
      <c r="G30" s="38"/>
      <c r="H30" s="38"/>
      <c r="I30" s="38"/>
      <c r="J30" s="38"/>
      <c r="K30" s="38"/>
      <c r="L30" s="295">
        <v>0.15</v>
      </c>
      <c r="M30" s="296"/>
      <c r="N30" s="296"/>
      <c r="O30" s="296"/>
      <c r="P30" s="296"/>
      <c r="Q30" s="38"/>
      <c r="R30" s="38"/>
      <c r="S30" s="38"/>
      <c r="T30" s="38"/>
      <c r="U30" s="38"/>
      <c r="V30" s="38"/>
      <c r="W30" s="317">
        <f>ROUND(BA54, 2)</f>
        <v>0</v>
      </c>
      <c r="X30" s="296"/>
      <c r="Y30" s="296"/>
      <c r="Z30" s="296"/>
      <c r="AA30" s="296"/>
      <c r="AB30" s="296"/>
      <c r="AC30" s="296"/>
      <c r="AD30" s="296"/>
      <c r="AE30" s="296"/>
      <c r="AF30" s="38"/>
      <c r="AG30" s="38"/>
      <c r="AH30" s="38"/>
      <c r="AI30" s="38"/>
      <c r="AJ30" s="38"/>
      <c r="AK30" s="317">
        <f>ROUND(AW54, 2)</f>
        <v>0</v>
      </c>
      <c r="AL30" s="296"/>
      <c r="AM30" s="296"/>
      <c r="AN30" s="296"/>
      <c r="AO30" s="296"/>
      <c r="AP30" s="38"/>
      <c r="AQ30" s="38"/>
      <c r="AR30" s="39"/>
      <c r="BE30" s="331"/>
    </row>
    <row r="31" spans="2:71" s="2" customFormat="1" ht="14.45" hidden="1" customHeight="1">
      <c r="B31" s="37"/>
      <c r="C31" s="38"/>
      <c r="D31" s="38"/>
      <c r="E31" s="38"/>
      <c r="F31" s="27" t="s">
        <v>48</v>
      </c>
      <c r="G31" s="38"/>
      <c r="H31" s="38"/>
      <c r="I31" s="38"/>
      <c r="J31" s="38"/>
      <c r="K31" s="38"/>
      <c r="L31" s="295">
        <v>0.21</v>
      </c>
      <c r="M31" s="296"/>
      <c r="N31" s="296"/>
      <c r="O31" s="296"/>
      <c r="P31" s="296"/>
      <c r="Q31" s="38"/>
      <c r="R31" s="38"/>
      <c r="S31" s="38"/>
      <c r="T31" s="38"/>
      <c r="U31" s="38"/>
      <c r="V31" s="38"/>
      <c r="W31" s="317">
        <f>ROUND(BB54, 2)</f>
        <v>0</v>
      </c>
      <c r="X31" s="296"/>
      <c r="Y31" s="296"/>
      <c r="Z31" s="296"/>
      <c r="AA31" s="296"/>
      <c r="AB31" s="296"/>
      <c r="AC31" s="296"/>
      <c r="AD31" s="296"/>
      <c r="AE31" s="296"/>
      <c r="AF31" s="38"/>
      <c r="AG31" s="38"/>
      <c r="AH31" s="38"/>
      <c r="AI31" s="38"/>
      <c r="AJ31" s="38"/>
      <c r="AK31" s="317">
        <v>0</v>
      </c>
      <c r="AL31" s="296"/>
      <c r="AM31" s="296"/>
      <c r="AN31" s="296"/>
      <c r="AO31" s="296"/>
      <c r="AP31" s="38"/>
      <c r="AQ31" s="38"/>
      <c r="AR31" s="39"/>
      <c r="BE31" s="331"/>
    </row>
    <row r="32" spans="2:71" s="2" customFormat="1" ht="14.45" hidden="1" customHeight="1">
      <c r="B32" s="37"/>
      <c r="C32" s="38"/>
      <c r="D32" s="38"/>
      <c r="E32" s="38"/>
      <c r="F32" s="27" t="s">
        <v>49</v>
      </c>
      <c r="G32" s="38"/>
      <c r="H32" s="38"/>
      <c r="I32" s="38"/>
      <c r="J32" s="38"/>
      <c r="K32" s="38"/>
      <c r="L32" s="295">
        <v>0.15</v>
      </c>
      <c r="M32" s="296"/>
      <c r="N32" s="296"/>
      <c r="O32" s="296"/>
      <c r="P32" s="296"/>
      <c r="Q32" s="38"/>
      <c r="R32" s="38"/>
      <c r="S32" s="38"/>
      <c r="T32" s="38"/>
      <c r="U32" s="38"/>
      <c r="V32" s="38"/>
      <c r="W32" s="317">
        <f>ROUND(BC54, 2)</f>
        <v>0</v>
      </c>
      <c r="X32" s="296"/>
      <c r="Y32" s="296"/>
      <c r="Z32" s="296"/>
      <c r="AA32" s="296"/>
      <c r="AB32" s="296"/>
      <c r="AC32" s="296"/>
      <c r="AD32" s="296"/>
      <c r="AE32" s="296"/>
      <c r="AF32" s="38"/>
      <c r="AG32" s="38"/>
      <c r="AH32" s="38"/>
      <c r="AI32" s="38"/>
      <c r="AJ32" s="38"/>
      <c r="AK32" s="317">
        <v>0</v>
      </c>
      <c r="AL32" s="296"/>
      <c r="AM32" s="296"/>
      <c r="AN32" s="296"/>
      <c r="AO32" s="296"/>
      <c r="AP32" s="38"/>
      <c r="AQ32" s="38"/>
      <c r="AR32" s="39"/>
      <c r="BE32" s="331"/>
    </row>
    <row r="33" spans="2:44" s="2" customFormat="1" ht="14.45" hidden="1" customHeight="1">
      <c r="B33" s="37"/>
      <c r="C33" s="38"/>
      <c r="D33" s="38"/>
      <c r="E33" s="38"/>
      <c r="F33" s="27" t="s">
        <v>50</v>
      </c>
      <c r="G33" s="38"/>
      <c r="H33" s="38"/>
      <c r="I33" s="38"/>
      <c r="J33" s="38"/>
      <c r="K33" s="38"/>
      <c r="L33" s="295">
        <v>0</v>
      </c>
      <c r="M33" s="296"/>
      <c r="N33" s="296"/>
      <c r="O33" s="296"/>
      <c r="P33" s="296"/>
      <c r="Q33" s="38"/>
      <c r="R33" s="38"/>
      <c r="S33" s="38"/>
      <c r="T33" s="38"/>
      <c r="U33" s="38"/>
      <c r="V33" s="38"/>
      <c r="W33" s="317">
        <f>ROUND(BD54, 2)</f>
        <v>0</v>
      </c>
      <c r="X33" s="296"/>
      <c r="Y33" s="296"/>
      <c r="Z33" s="296"/>
      <c r="AA33" s="296"/>
      <c r="AB33" s="296"/>
      <c r="AC33" s="296"/>
      <c r="AD33" s="296"/>
      <c r="AE33" s="296"/>
      <c r="AF33" s="38"/>
      <c r="AG33" s="38"/>
      <c r="AH33" s="38"/>
      <c r="AI33" s="38"/>
      <c r="AJ33" s="38"/>
      <c r="AK33" s="317">
        <v>0</v>
      </c>
      <c r="AL33" s="296"/>
      <c r="AM33" s="296"/>
      <c r="AN33" s="296"/>
      <c r="AO33" s="296"/>
      <c r="AP33" s="38"/>
      <c r="AQ33" s="38"/>
      <c r="AR33" s="39"/>
    </row>
    <row r="34" spans="2:44" s="1" customFormat="1" ht="6.95" customHeight="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row>
    <row r="35" spans="2:44" s="1" customFormat="1" ht="25.9" customHeight="1">
      <c r="B35" s="32"/>
      <c r="C35" s="40"/>
      <c r="D35" s="41" t="s">
        <v>51</v>
      </c>
      <c r="E35" s="42"/>
      <c r="F35" s="42"/>
      <c r="G35" s="42"/>
      <c r="H35" s="42"/>
      <c r="I35" s="42"/>
      <c r="J35" s="42"/>
      <c r="K35" s="42"/>
      <c r="L35" s="42"/>
      <c r="M35" s="42"/>
      <c r="N35" s="42"/>
      <c r="O35" s="42"/>
      <c r="P35" s="42"/>
      <c r="Q35" s="42"/>
      <c r="R35" s="42"/>
      <c r="S35" s="42"/>
      <c r="T35" s="43" t="s">
        <v>52</v>
      </c>
      <c r="U35" s="42"/>
      <c r="V35" s="42"/>
      <c r="W35" s="42"/>
      <c r="X35" s="318" t="s">
        <v>53</v>
      </c>
      <c r="Y35" s="319"/>
      <c r="Z35" s="319"/>
      <c r="AA35" s="319"/>
      <c r="AB35" s="319"/>
      <c r="AC35" s="42"/>
      <c r="AD35" s="42"/>
      <c r="AE35" s="42"/>
      <c r="AF35" s="42"/>
      <c r="AG35" s="42"/>
      <c r="AH35" s="42"/>
      <c r="AI35" s="42"/>
      <c r="AJ35" s="42"/>
      <c r="AK35" s="320">
        <f>SUM(AK26:AK33)</f>
        <v>0</v>
      </c>
      <c r="AL35" s="319"/>
      <c r="AM35" s="319"/>
      <c r="AN35" s="319"/>
      <c r="AO35" s="321"/>
      <c r="AP35" s="40"/>
      <c r="AQ35" s="40"/>
      <c r="AR35" s="36"/>
    </row>
    <row r="36" spans="2:44" s="1" customFormat="1" ht="6.95" customHeight="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row>
    <row r="37" spans="2:44" s="1" customFormat="1" ht="6.95" customHeight="1">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6"/>
    </row>
    <row r="41" spans="2:44" s="1" customFormat="1" ht="6.95" customHeight="1">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6"/>
    </row>
    <row r="42" spans="2:44" s="1" customFormat="1" ht="24.95" customHeight="1">
      <c r="B42" s="32"/>
      <c r="C42" s="21" t="s">
        <v>54</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6"/>
    </row>
    <row r="43" spans="2:44" s="1" customFormat="1" ht="6.95" customHeight="1">
      <c r="B43" s="3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6"/>
    </row>
    <row r="44" spans="2:44" s="1" customFormat="1" ht="12" customHeight="1">
      <c r="B44" s="32"/>
      <c r="C44" s="27" t="s">
        <v>13</v>
      </c>
      <c r="D44" s="33"/>
      <c r="E44" s="33"/>
      <c r="F44" s="33"/>
      <c r="G44" s="33"/>
      <c r="H44" s="33"/>
      <c r="I44" s="33"/>
      <c r="J44" s="33"/>
      <c r="K44" s="33"/>
      <c r="L44" s="33" t="str">
        <f>K5</f>
        <v>L2020-06</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6"/>
    </row>
    <row r="45" spans="2:44" s="3" customFormat="1" ht="36.950000000000003" customHeight="1">
      <c r="B45" s="48"/>
      <c r="C45" s="49" t="s">
        <v>16</v>
      </c>
      <c r="D45" s="50"/>
      <c r="E45" s="50"/>
      <c r="F45" s="50"/>
      <c r="G45" s="50"/>
      <c r="H45" s="50"/>
      <c r="I45" s="50"/>
      <c r="J45" s="50"/>
      <c r="K45" s="50"/>
      <c r="L45" s="308" t="str">
        <f>K6</f>
        <v>ZŠ D. a E. Zátopkových, Třinec - pavilon č. 2 - oprava střechy</v>
      </c>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50"/>
      <c r="AQ45" s="50"/>
      <c r="AR45" s="51"/>
    </row>
    <row r="46" spans="2:44" s="1" customFormat="1" ht="6.95" customHeight="1">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6"/>
    </row>
    <row r="47" spans="2:44" s="1" customFormat="1" ht="12" customHeight="1">
      <c r="B47" s="32"/>
      <c r="C47" s="27" t="s">
        <v>22</v>
      </c>
      <c r="D47" s="33"/>
      <c r="E47" s="33"/>
      <c r="F47" s="33"/>
      <c r="G47" s="33"/>
      <c r="H47" s="33"/>
      <c r="I47" s="33"/>
      <c r="J47" s="33"/>
      <c r="K47" s="33"/>
      <c r="L47" s="52" t="str">
        <f>IF(K8="","",K8)</f>
        <v>Obec Třinec</v>
      </c>
      <c r="M47" s="33"/>
      <c r="N47" s="33"/>
      <c r="O47" s="33"/>
      <c r="P47" s="33"/>
      <c r="Q47" s="33"/>
      <c r="R47" s="33"/>
      <c r="S47" s="33"/>
      <c r="T47" s="33"/>
      <c r="U47" s="33"/>
      <c r="V47" s="33"/>
      <c r="W47" s="33"/>
      <c r="X47" s="33"/>
      <c r="Y47" s="33"/>
      <c r="Z47" s="33"/>
      <c r="AA47" s="33"/>
      <c r="AB47" s="33"/>
      <c r="AC47" s="33"/>
      <c r="AD47" s="33"/>
      <c r="AE47" s="33"/>
      <c r="AF47" s="33"/>
      <c r="AG47" s="33"/>
      <c r="AH47" s="33"/>
      <c r="AI47" s="27" t="s">
        <v>24</v>
      </c>
      <c r="AJ47" s="33"/>
      <c r="AK47" s="33"/>
      <c r="AL47" s="33"/>
      <c r="AM47" s="310" t="str">
        <f>IF(AN8= "","",AN8)</f>
        <v>28. 2. 2020</v>
      </c>
      <c r="AN47" s="310"/>
      <c r="AO47" s="33"/>
      <c r="AP47" s="33"/>
      <c r="AQ47" s="33"/>
      <c r="AR47" s="36"/>
    </row>
    <row r="48" spans="2:44" s="1" customFormat="1" ht="6.95" customHeight="1">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6"/>
    </row>
    <row r="49" spans="1:90" s="1" customFormat="1" ht="13.7" customHeight="1">
      <c r="B49" s="32"/>
      <c r="C49" s="27" t="s">
        <v>26</v>
      </c>
      <c r="D49" s="33"/>
      <c r="E49" s="33"/>
      <c r="F49" s="33"/>
      <c r="G49" s="33"/>
      <c r="H49" s="33"/>
      <c r="I49" s="33"/>
      <c r="J49" s="33"/>
      <c r="K49" s="33"/>
      <c r="L49" s="33" t="str">
        <f>IF(E11= "","",E11)</f>
        <v>Statutární město Třinec</v>
      </c>
      <c r="M49" s="33"/>
      <c r="N49" s="33"/>
      <c r="O49" s="33"/>
      <c r="P49" s="33"/>
      <c r="Q49" s="33"/>
      <c r="R49" s="33"/>
      <c r="S49" s="33"/>
      <c r="T49" s="33"/>
      <c r="U49" s="33"/>
      <c r="V49" s="33"/>
      <c r="W49" s="33"/>
      <c r="X49" s="33"/>
      <c r="Y49" s="33"/>
      <c r="Z49" s="33"/>
      <c r="AA49" s="33"/>
      <c r="AB49" s="33"/>
      <c r="AC49" s="33"/>
      <c r="AD49" s="33"/>
      <c r="AE49" s="33"/>
      <c r="AF49" s="33"/>
      <c r="AG49" s="33"/>
      <c r="AH49" s="33"/>
      <c r="AI49" s="27" t="s">
        <v>33</v>
      </c>
      <c r="AJ49" s="33"/>
      <c r="AK49" s="33"/>
      <c r="AL49" s="33"/>
      <c r="AM49" s="306" t="str">
        <f>IF(E17="","",E17)</f>
        <v>Projekční kancelář lay-out s.r.o.</v>
      </c>
      <c r="AN49" s="307"/>
      <c r="AO49" s="307"/>
      <c r="AP49" s="307"/>
      <c r="AQ49" s="33"/>
      <c r="AR49" s="36"/>
      <c r="AS49" s="311" t="s">
        <v>55</v>
      </c>
      <c r="AT49" s="312"/>
      <c r="AU49" s="54"/>
      <c r="AV49" s="54"/>
      <c r="AW49" s="54"/>
      <c r="AX49" s="54"/>
      <c r="AY49" s="54"/>
      <c r="AZ49" s="54"/>
      <c r="BA49" s="54"/>
      <c r="BB49" s="54"/>
      <c r="BC49" s="54"/>
      <c r="BD49" s="55"/>
    </row>
    <row r="50" spans="1:90" s="1" customFormat="1" ht="13.7" customHeight="1">
      <c r="B50" s="32"/>
      <c r="C50" s="27" t="s">
        <v>31</v>
      </c>
      <c r="D50" s="33"/>
      <c r="E50" s="33"/>
      <c r="F50" s="33"/>
      <c r="G50" s="33"/>
      <c r="H50" s="33"/>
      <c r="I50" s="33"/>
      <c r="J50" s="33"/>
      <c r="K50" s="33"/>
      <c r="L50" s="33"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7" t="s">
        <v>37</v>
      </c>
      <c r="AJ50" s="33"/>
      <c r="AK50" s="33"/>
      <c r="AL50" s="33"/>
      <c r="AM50" s="306" t="str">
        <f>IF(E20="","",E20)</f>
        <v xml:space="preserve"> </v>
      </c>
      <c r="AN50" s="307"/>
      <c r="AO50" s="307"/>
      <c r="AP50" s="307"/>
      <c r="AQ50" s="33"/>
      <c r="AR50" s="36"/>
      <c r="AS50" s="313"/>
      <c r="AT50" s="314"/>
      <c r="AU50" s="56"/>
      <c r="AV50" s="56"/>
      <c r="AW50" s="56"/>
      <c r="AX50" s="56"/>
      <c r="AY50" s="56"/>
      <c r="AZ50" s="56"/>
      <c r="BA50" s="56"/>
      <c r="BB50" s="56"/>
      <c r="BC50" s="56"/>
      <c r="BD50" s="57"/>
    </row>
    <row r="51" spans="1:90" s="1" customFormat="1" ht="10.9" customHeight="1">
      <c r="B51" s="3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6"/>
      <c r="AS51" s="315"/>
      <c r="AT51" s="316"/>
      <c r="AU51" s="58"/>
      <c r="AV51" s="58"/>
      <c r="AW51" s="58"/>
      <c r="AX51" s="58"/>
      <c r="AY51" s="58"/>
      <c r="AZ51" s="58"/>
      <c r="BA51" s="58"/>
      <c r="BB51" s="58"/>
      <c r="BC51" s="58"/>
      <c r="BD51" s="59"/>
    </row>
    <row r="52" spans="1:90" s="1" customFormat="1" ht="29.25" customHeight="1">
      <c r="B52" s="32"/>
      <c r="C52" s="297" t="s">
        <v>56</v>
      </c>
      <c r="D52" s="298"/>
      <c r="E52" s="298"/>
      <c r="F52" s="298"/>
      <c r="G52" s="298"/>
      <c r="H52" s="60"/>
      <c r="I52" s="299" t="s">
        <v>57</v>
      </c>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300" t="s">
        <v>58</v>
      </c>
      <c r="AH52" s="298"/>
      <c r="AI52" s="298"/>
      <c r="AJ52" s="298"/>
      <c r="AK52" s="298"/>
      <c r="AL52" s="298"/>
      <c r="AM52" s="298"/>
      <c r="AN52" s="299" t="s">
        <v>59</v>
      </c>
      <c r="AO52" s="298"/>
      <c r="AP52" s="298"/>
      <c r="AQ52" s="61" t="s">
        <v>60</v>
      </c>
      <c r="AR52" s="36"/>
      <c r="AS52" s="62" t="s">
        <v>61</v>
      </c>
      <c r="AT52" s="63" t="s">
        <v>62</v>
      </c>
      <c r="AU52" s="63" t="s">
        <v>63</v>
      </c>
      <c r="AV52" s="63" t="s">
        <v>64</v>
      </c>
      <c r="AW52" s="63" t="s">
        <v>65</v>
      </c>
      <c r="AX52" s="63" t="s">
        <v>66</v>
      </c>
      <c r="AY52" s="63" t="s">
        <v>67</v>
      </c>
      <c r="AZ52" s="63" t="s">
        <v>68</v>
      </c>
      <c r="BA52" s="63" t="s">
        <v>69</v>
      </c>
      <c r="BB52" s="63" t="s">
        <v>70</v>
      </c>
      <c r="BC52" s="63" t="s">
        <v>71</v>
      </c>
      <c r="BD52" s="64" t="s">
        <v>72</v>
      </c>
    </row>
    <row r="53" spans="1:90" s="1" customFormat="1" ht="10.9" customHeight="1">
      <c r="B53" s="32"/>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6"/>
      <c r="AS53" s="65"/>
      <c r="AT53" s="66"/>
      <c r="AU53" s="66"/>
      <c r="AV53" s="66"/>
      <c r="AW53" s="66"/>
      <c r="AX53" s="66"/>
      <c r="AY53" s="66"/>
      <c r="AZ53" s="66"/>
      <c r="BA53" s="66"/>
      <c r="BB53" s="66"/>
      <c r="BC53" s="66"/>
      <c r="BD53" s="67"/>
    </row>
    <row r="54" spans="1:90" s="4" customFormat="1" ht="32.450000000000003" customHeight="1">
      <c r="B54" s="68"/>
      <c r="C54" s="69" t="s">
        <v>73</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304">
        <f>ROUND(AG55,2)</f>
        <v>0</v>
      </c>
      <c r="AH54" s="304"/>
      <c r="AI54" s="304"/>
      <c r="AJ54" s="304"/>
      <c r="AK54" s="304"/>
      <c r="AL54" s="304"/>
      <c r="AM54" s="304"/>
      <c r="AN54" s="305">
        <f>SUM(AG54,AT54)</f>
        <v>0</v>
      </c>
      <c r="AO54" s="305"/>
      <c r="AP54" s="305"/>
      <c r="AQ54" s="72" t="s">
        <v>21</v>
      </c>
      <c r="AR54" s="73"/>
      <c r="AS54" s="74">
        <f>ROUND(AS55,2)</f>
        <v>0</v>
      </c>
      <c r="AT54" s="75">
        <f>ROUND(SUM(AV54:AW54),2)</f>
        <v>0</v>
      </c>
      <c r="AU54" s="76">
        <f>ROUND(AU55,5)</f>
        <v>0</v>
      </c>
      <c r="AV54" s="75">
        <f>ROUND(AZ54*L29,2)</f>
        <v>0</v>
      </c>
      <c r="AW54" s="75">
        <f>ROUND(BA54*L30,2)</f>
        <v>0</v>
      </c>
      <c r="AX54" s="75">
        <f>ROUND(BB54*L29,2)</f>
        <v>0</v>
      </c>
      <c r="AY54" s="75">
        <f>ROUND(BC54*L30,2)</f>
        <v>0</v>
      </c>
      <c r="AZ54" s="75">
        <f>ROUND(AZ55,2)</f>
        <v>0</v>
      </c>
      <c r="BA54" s="75">
        <f>ROUND(BA55,2)</f>
        <v>0</v>
      </c>
      <c r="BB54" s="75">
        <f>ROUND(BB55,2)</f>
        <v>0</v>
      </c>
      <c r="BC54" s="75">
        <f>ROUND(BC55,2)</f>
        <v>0</v>
      </c>
      <c r="BD54" s="77">
        <f>ROUND(BD55,2)</f>
        <v>0</v>
      </c>
      <c r="BS54" s="78" t="s">
        <v>74</v>
      </c>
      <c r="BT54" s="78" t="s">
        <v>75</v>
      </c>
      <c r="BV54" s="78" t="s">
        <v>76</v>
      </c>
      <c r="BW54" s="78" t="s">
        <v>5</v>
      </c>
      <c r="BX54" s="78" t="s">
        <v>77</v>
      </c>
      <c r="CL54" s="78" t="s">
        <v>19</v>
      </c>
    </row>
    <row r="55" spans="1:90" s="5" customFormat="1" ht="27" customHeight="1">
      <c r="A55" s="79" t="s">
        <v>78</v>
      </c>
      <c r="B55" s="80"/>
      <c r="C55" s="81"/>
      <c r="D55" s="303" t="s">
        <v>14</v>
      </c>
      <c r="E55" s="303"/>
      <c r="F55" s="303"/>
      <c r="G55" s="303"/>
      <c r="H55" s="303"/>
      <c r="I55" s="82"/>
      <c r="J55" s="303" t="s">
        <v>17</v>
      </c>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1">
        <f>'L2020-06 - ZŠ D. a E. Zát...'!J28</f>
        <v>0</v>
      </c>
      <c r="AH55" s="302"/>
      <c r="AI55" s="302"/>
      <c r="AJ55" s="302"/>
      <c r="AK55" s="302"/>
      <c r="AL55" s="302"/>
      <c r="AM55" s="302"/>
      <c r="AN55" s="301">
        <f>SUM(AG55,AT55)</f>
        <v>0</v>
      </c>
      <c r="AO55" s="302"/>
      <c r="AP55" s="302"/>
      <c r="AQ55" s="83" t="s">
        <v>79</v>
      </c>
      <c r="AR55" s="84"/>
      <c r="AS55" s="85">
        <v>0</v>
      </c>
      <c r="AT55" s="86">
        <f>ROUND(SUM(AV55:AW55),2)</f>
        <v>0</v>
      </c>
      <c r="AU55" s="87">
        <f>'L2020-06 - ZŠ D. a E. Zát...'!P93</f>
        <v>0</v>
      </c>
      <c r="AV55" s="86">
        <f>'L2020-06 - ZŠ D. a E. Zát...'!J31</f>
        <v>0</v>
      </c>
      <c r="AW55" s="86">
        <f>'L2020-06 - ZŠ D. a E. Zát...'!J32</f>
        <v>0</v>
      </c>
      <c r="AX55" s="86">
        <f>'L2020-06 - ZŠ D. a E. Zát...'!J33</f>
        <v>0</v>
      </c>
      <c r="AY55" s="86">
        <f>'L2020-06 - ZŠ D. a E. Zát...'!J34</f>
        <v>0</v>
      </c>
      <c r="AZ55" s="86">
        <f>'L2020-06 - ZŠ D. a E. Zát...'!F31</f>
        <v>0</v>
      </c>
      <c r="BA55" s="86">
        <f>'L2020-06 - ZŠ D. a E. Zát...'!F32</f>
        <v>0</v>
      </c>
      <c r="BB55" s="86">
        <f>'L2020-06 - ZŠ D. a E. Zát...'!F33</f>
        <v>0</v>
      </c>
      <c r="BC55" s="86">
        <f>'L2020-06 - ZŠ D. a E. Zát...'!F34</f>
        <v>0</v>
      </c>
      <c r="BD55" s="88">
        <f>'L2020-06 - ZŠ D. a E. Zát...'!F35</f>
        <v>0</v>
      </c>
      <c r="BT55" s="89" t="s">
        <v>80</v>
      </c>
      <c r="BU55" s="89" t="s">
        <v>81</v>
      </c>
      <c r="BV55" s="89" t="s">
        <v>76</v>
      </c>
      <c r="BW55" s="89" t="s">
        <v>5</v>
      </c>
      <c r="BX55" s="89" t="s">
        <v>77</v>
      </c>
      <c r="CL55" s="89" t="s">
        <v>19</v>
      </c>
    </row>
    <row r="56" spans="1:90" s="1" customFormat="1" ht="30" customHeight="1">
      <c r="B56" s="3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6"/>
    </row>
    <row r="57" spans="1:90" s="1" customFormat="1" ht="6.95" customHeight="1">
      <c r="B57" s="44"/>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36"/>
    </row>
  </sheetData>
  <sheetProtection algorithmName="SHA-512" hashValue="15WAXDnnFQCoJ7GjGlhj5M5alh3z2nUhOZCxnNXjB6kAkexjxStn2Zh14oe7zAFOdRyneA+mNzB4GpOlABsAUg==" saltValue="X9a+vFZx0bFypWg4NfwtimNBOOMJtKnhw5X8S46cXeA3mi0dh0ajmq6vpiEu9hUBfNmlj1zPDsCSgFPvHkYsYw==" spinCount="100000" sheet="1" objects="1" scenarios="1" formatColumns="0" formatRows="0"/>
  <mergeCells count="4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W33:AE33"/>
    <mergeCell ref="AK33:AO33"/>
    <mergeCell ref="X35:AB35"/>
    <mergeCell ref="AK35:AO35"/>
    <mergeCell ref="AN55:AP55"/>
    <mergeCell ref="AG55:AM55"/>
    <mergeCell ref="D55:H55"/>
    <mergeCell ref="J55:AF55"/>
    <mergeCell ref="AG54:AM54"/>
    <mergeCell ref="AN54:AP54"/>
    <mergeCell ref="L33:P33"/>
    <mergeCell ref="C52:G52"/>
    <mergeCell ref="I52:AF52"/>
    <mergeCell ref="AG52:AM52"/>
    <mergeCell ref="AN52:AP52"/>
    <mergeCell ref="AM50:AP50"/>
    <mergeCell ref="L45:AO45"/>
    <mergeCell ref="AM47:AN47"/>
    <mergeCell ref="AM49:AP49"/>
  </mergeCells>
  <hyperlinks>
    <hyperlink ref="A55" location="'L2020-06 - ZŠ D. a E. Zát...'!C2" display="/"/>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9"/>
  <sheetViews>
    <sheetView showGridLines="0" workbookViewId="0"/>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90"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22"/>
      <c r="M2" s="322"/>
      <c r="N2" s="322"/>
      <c r="O2" s="322"/>
      <c r="P2" s="322"/>
      <c r="Q2" s="322"/>
      <c r="R2" s="322"/>
      <c r="S2" s="322"/>
      <c r="T2" s="322"/>
      <c r="U2" s="322"/>
      <c r="V2" s="322"/>
      <c r="AT2" s="15" t="s">
        <v>5</v>
      </c>
    </row>
    <row r="3" spans="2:46" ht="6.95" customHeight="1">
      <c r="B3" s="91"/>
      <c r="C3" s="92"/>
      <c r="D3" s="92"/>
      <c r="E3" s="92"/>
      <c r="F3" s="92"/>
      <c r="G3" s="92"/>
      <c r="H3" s="92"/>
      <c r="I3" s="93"/>
      <c r="J3" s="92"/>
      <c r="K3" s="92"/>
      <c r="L3" s="18"/>
      <c r="AT3" s="15" t="s">
        <v>82</v>
      </c>
    </row>
    <row r="4" spans="2:46" ht="24.95" customHeight="1">
      <c r="B4" s="18"/>
      <c r="D4" s="94" t="s">
        <v>83</v>
      </c>
      <c r="L4" s="18"/>
      <c r="M4" s="22" t="s">
        <v>10</v>
      </c>
      <c r="AT4" s="15" t="s">
        <v>4</v>
      </c>
    </row>
    <row r="5" spans="2:46" ht="6.95" customHeight="1">
      <c r="B5" s="18"/>
      <c r="L5" s="18"/>
    </row>
    <row r="6" spans="2:46" s="1" customFormat="1" ht="12" customHeight="1">
      <c r="B6" s="36"/>
      <c r="D6" s="95" t="s">
        <v>16</v>
      </c>
      <c r="I6" s="96"/>
      <c r="L6" s="36"/>
    </row>
    <row r="7" spans="2:46" s="1" customFormat="1" ht="36.950000000000003" customHeight="1">
      <c r="B7" s="36"/>
      <c r="E7" s="334" t="s">
        <v>17</v>
      </c>
      <c r="F7" s="335"/>
      <c r="G7" s="335"/>
      <c r="H7" s="335"/>
      <c r="I7" s="96"/>
      <c r="L7" s="36"/>
    </row>
    <row r="8" spans="2:46" s="1" customFormat="1">
      <c r="B8" s="36"/>
      <c r="I8" s="96"/>
      <c r="L8" s="36"/>
    </row>
    <row r="9" spans="2:46" s="1" customFormat="1" ht="12" customHeight="1">
      <c r="B9" s="36"/>
      <c r="D9" s="95" t="s">
        <v>18</v>
      </c>
      <c r="F9" s="15" t="s">
        <v>19</v>
      </c>
      <c r="I9" s="97" t="s">
        <v>20</v>
      </c>
      <c r="J9" s="15" t="s">
        <v>21</v>
      </c>
      <c r="L9" s="36"/>
    </row>
    <row r="10" spans="2:46" s="1" customFormat="1" ht="12" customHeight="1">
      <c r="B10" s="36"/>
      <c r="D10" s="95" t="s">
        <v>22</v>
      </c>
      <c r="F10" s="15" t="s">
        <v>23</v>
      </c>
      <c r="I10" s="97" t="s">
        <v>24</v>
      </c>
      <c r="J10" s="98" t="str">
        <f>'Rekapitulace stavby'!AN8</f>
        <v>28. 2. 2020</v>
      </c>
      <c r="L10" s="36"/>
    </row>
    <row r="11" spans="2:46" s="1" customFormat="1" ht="10.9" customHeight="1">
      <c r="B11" s="36"/>
      <c r="I11" s="96"/>
      <c r="L11" s="36"/>
    </row>
    <row r="12" spans="2:46" s="1" customFormat="1" ht="12" customHeight="1">
      <c r="B12" s="36"/>
      <c r="D12" s="95" t="s">
        <v>26</v>
      </c>
      <c r="I12" s="97" t="s">
        <v>27</v>
      </c>
      <c r="J12" s="15" t="s">
        <v>28</v>
      </c>
      <c r="L12" s="36"/>
    </row>
    <row r="13" spans="2:46" s="1" customFormat="1" ht="18" customHeight="1">
      <c r="B13" s="36"/>
      <c r="E13" s="15" t="s">
        <v>29</v>
      </c>
      <c r="I13" s="97" t="s">
        <v>30</v>
      </c>
      <c r="J13" s="15" t="s">
        <v>21</v>
      </c>
      <c r="L13" s="36"/>
    </row>
    <row r="14" spans="2:46" s="1" customFormat="1" ht="6.95" customHeight="1">
      <c r="B14" s="36"/>
      <c r="I14" s="96"/>
      <c r="L14" s="36"/>
    </row>
    <row r="15" spans="2:46" s="1" customFormat="1" ht="12" customHeight="1">
      <c r="B15" s="36"/>
      <c r="D15" s="95" t="s">
        <v>31</v>
      </c>
      <c r="I15" s="97" t="s">
        <v>27</v>
      </c>
      <c r="J15" s="28" t="str">
        <f>'Rekapitulace stavby'!AN13</f>
        <v>Vyplň údaj</v>
      </c>
      <c r="L15" s="36"/>
    </row>
    <row r="16" spans="2:46" s="1" customFormat="1" ht="18" customHeight="1">
      <c r="B16" s="36"/>
      <c r="E16" s="336" t="str">
        <f>'Rekapitulace stavby'!E14</f>
        <v>Vyplň údaj</v>
      </c>
      <c r="F16" s="337"/>
      <c r="G16" s="337"/>
      <c r="H16" s="337"/>
      <c r="I16" s="97" t="s">
        <v>30</v>
      </c>
      <c r="J16" s="28" t="str">
        <f>'Rekapitulace stavby'!AN14</f>
        <v>Vyplň údaj</v>
      </c>
      <c r="L16" s="36"/>
    </row>
    <row r="17" spans="2:12" s="1" customFormat="1" ht="6.95" customHeight="1">
      <c r="B17" s="36"/>
      <c r="I17" s="96"/>
      <c r="L17" s="36"/>
    </row>
    <row r="18" spans="2:12" s="1" customFormat="1" ht="12" customHeight="1">
      <c r="B18" s="36"/>
      <c r="D18" s="95" t="s">
        <v>33</v>
      </c>
      <c r="I18" s="97" t="s">
        <v>27</v>
      </c>
      <c r="J18" s="15" t="s">
        <v>34</v>
      </c>
      <c r="L18" s="36"/>
    </row>
    <row r="19" spans="2:12" s="1" customFormat="1" ht="18" customHeight="1">
      <c r="B19" s="36"/>
      <c r="E19" s="15" t="s">
        <v>35</v>
      </c>
      <c r="I19" s="97" t="s">
        <v>30</v>
      </c>
      <c r="J19" s="15" t="s">
        <v>21</v>
      </c>
      <c r="L19" s="36"/>
    </row>
    <row r="20" spans="2:12" s="1" customFormat="1" ht="6.95" customHeight="1">
      <c r="B20" s="36"/>
      <c r="I20" s="96"/>
      <c r="L20" s="36"/>
    </row>
    <row r="21" spans="2:12" s="1" customFormat="1" ht="12" customHeight="1">
      <c r="B21" s="36"/>
      <c r="D21" s="95" t="s">
        <v>37</v>
      </c>
      <c r="I21" s="97" t="s">
        <v>27</v>
      </c>
      <c r="J21" s="15" t="str">
        <f>IF('Rekapitulace stavby'!AN19="","",'Rekapitulace stavby'!AN19)</f>
        <v/>
      </c>
      <c r="L21" s="36"/>
    </row>
    <row r="22" spans="2:12" s="1" customFormat="1" ht="18" customHeight="1">
      <c r="B22" s="36"/>
      <c r="E22" s="15" t="str">
        <f>IF('Rekapitulace stavby'!E20="","",'Rekapitulace stavby'!E20)</f>
        <v xml:space="preserve"> </v>
      </c>
      <c r="I22" s="97" t="s">
        <v>30</v>
      </c>
      <c r="J22" s="15" t="str">
        <f>IF('Rekapitulace stavby'!AN20="","",'Rekapitulace stavby'!AN20)</f>
        <v/>
      </c>
      <c r="L22" s="36"/>
    </row>
    <row r="23" spans="2:12" s="1" customFormat="1" ht="6.95" customHeight="1">
      <c r="B23" s="36"/>
      <c r="I23" s="96"/>
      <c r="L23" s="36"/>
    </row>
    <row r="24" spans="2:12" s="1" customFormat="1" ht="12" customHeight="1">
      <c r="B24" s="36"/>
      <c r="D24" s="95" t="s">
        <v>39</v>
      </c>
      <c r="I24" s="96"/>
      <c r="L24" s="36"/>
    </row>
    <row r="25" spans="2:12" s="6" customFormat="1" ht="45" customHeight="1">
      <c r="B25" s="99"/>
      <c r="E25" s="338" t="s">
        <v>40</v>
      </c>
      <c r="F25" s="338"/>
      <c r="G25" s="338"/>
      <c r="H25" s="338"/>
      <c r="I25" s="100"/>
      <c r="L25" s="99"/>
    </row>
    <row r="26" spans="2:12" s="1" customFormat="1" ht="6.95" customHeight="1">
      <c r="B26" s="36"/>
      <c r="I26" s="96"/>
      <c r="L26" s="36"/>
    </row>
    <row r="27" spans="2:12" s="1" customFormat="1" ht="6.95" customHeight="1">
      <c r="B27" s="36"/>
      <c r="D27" s="54"/>
      <c r="E27" s="54"/>
      <c r="F27" s="54"/>
      <c r="G27" s="54"/>
      <c r="H27" s="54"/>
      <c r="I27" s="101"/>
      <c r="J27" s="54"/>
      <c r="K27" s="54"/>
      <c r="L27" s="36"/>
    </row>
    <row r="28" spans="2:12" s="1" customFormat="1" ht="25.35" customHeight="1">
      <c r="B28" s="36"/>
      <c r="D28" s="102" t="s">
        <v>41</v>
      </c>
      <c r="I28" s="96"/>
      <c r="J28" s="103">
        <f>ROUND(J93, 2)</f>
        <v>0</v>
      </c>
      <c r="L28" s="36"/>
    </row>
    <row r="29" spans="2:12" s="1" customFormat="1" ht="6.95" customHeight="1">
      <c r="B29" s="36"/>
      <c r="D29" s="54"/>
      <c r="E29" s="54"/>
      <c r="F29" s="54"/>
      <c r="G29" s="54"/>
      <c r="H29" s="54"/>
      <c r="I29" s="101"/>
      <c r="J29" s="54"/>
      <c r="K29" s="54"/>
      <c r="L29" s="36"/>
    </row>
    <row r="30" spans="2:12" s="1" customFormat="1" ht="14.45" customHeight="1">
      <c r="B30" s="36"/>
      <c r="F30" s="104" t="s">
        <v>43</v>
      </c>
      <c r="I30" s="105" t="s">
        <v>42</v>
      </c>
      <c r="J30" s="104" t="s">
        <v>44</v>
      </c>
      <c r="L30" s="36"/>
    </row>
    <row r="31" spans="2:12" s="1" customFormat="1" ht="14.45" customHeight="1">
      <c r="B31" s="36"/>
      <c r="D31" s="95" t="s">
        <v>45</v>
      </c>
      <c r="E31" s="95" t="s">
        <v>46</v>
      </c>
      <c r="F31" s="106">
        <f>ROUND((SUM(BE93:BE308)),  2)</f>
        <v>0</v>
      </c>
      <c r="I31" s="107">
        <v>0.21</v>
      </c>
      <c r="J31" s="106">
        <f>ROUND(((SUM(BE93:BE308))*I31),  2)</f>
        <v>0</v>
      </c>
      <c r="L31" s="36"/>
    </row>
    <row r="32" spans="2:12" s="1" customFormat="1" ht="14.45" customHeight="1">
      <c r="B32" s="36"/>
      <c r="E32" s="95" t="s">
        <v>47</v>
      </c>
      <c r="F32" s="106">
        <f>ROUND((SUM(BF93:BF308)),  2)</f>
        <v>0</v>
      </c>
      <c r="I32" s="107">
        <v>0.15</v>
      </c>
      <c r="J32" s="106">
        <f>ROUND(((SUM(BF93:BF308))*I32),  2)</f>
        <v>0</v>
      </c>
      <c r="L32" s="36"/>
    </row>
    <row r="33" spans="2:12" s="1" customFormat="1" ht="14.45" hidden="1" customHeight="1">
      <c r="B33" s="36"/>
      <c r="E33" s="95" t="s">
        <v>48</v>
      </c>
      <c r="F33" s="106">
        <f>ROUND((SUM(BG93:BG308)),  2)</f>
        <v>0</v>
      </c>
      <c r="I33" s="107">
        <v>0.21</v>
      </c>
      <c r="J33" s="106">
        <f>0</f>
        <v>0</v>
      </c>
      <c r="L33" s="36"/>
    </row>
    <row r="34" spans="2:12" s="1" customFormat="1" ht="14.45" hidden="1" customHeight="1">
      <c r="B34" s="36"/>
      <c r="E34" s="95" t="s">
        <v>49</v>
      </c>
      <c r="F34" s="106">
        <f>ROUND((SUM(BH93:BH308)),  2)</f>
        <v>0</v>
      </c>
      <c r="I34" s="107">
        <v>0.15</v>
      </c>
      <c r="J34" s="106">
        <f>0</f>
        <v>0</v>
      </c>
      <c r="L34" s="36"/>
    </row>
    <row r="35" spans="2:12" s="1" customFormat="1" ht="14.45" hidden="1" customHeight="1">
      <c r="B35" s="36"/>
      <c r="E35" s="95" t="s">
        <v>50</v>
      </c>
      <c r="F35" s="106">
        <f>ROUND((SUM(BI93:BI308)),  2)</f>
        <v>0</v>
      </c>
      <c r="I35" s="107">
        <v>0</v>
      </c>
      <c r="J35" s="106">
        <f>0</f>
        <v>0</v>
      </c>
      <c r="L35" s="36"/>
    </row>
    <row r="36" spans="2:12" s="1" customFormat="1" ht="6.95" customHeight="1">
      <c r="B36" s="36"/>
      <c r="I36" s="96"/>
      <c r="L36" s="36"/>
    </row>
    <row r="37" spans="2:12" s="1" customFormat="1" ht="25.35" customHeight="1">
      <c r="B37" s="36"/>
      <c r="C37" s="108"/>
      <c r="D37" s="109" t="s">
        <v>51</v>
      </c>
      <c r="E37" s="110"/>
      <c r="F37" s="110"/>
      <c r="G37" s="111" t="s">
        <v>52</v>
      </c>
      <c r="H37" s="112" t="s">
        <v>53</v>
      </c>
      <c r="I37" s="113"/>
      <c r="J37" s="114">
        <f>SUM(J28:J35)</f>
        <v>0</v>
      </c>
      <c r="K37" s="115"/>
      <c r="L37" s="36"/>
    </row>
    <row r="38" spans="2:12" s="1" customFormat="1" ht="14.45" customHeight="1">
      <c r="B38" s="116"/>
      <c r="C38" s="117"/>
      <c r="D38" s="117"/>
      <c r="E38" s="117"/>
      <c r="F38" s="117"/>
      <c r="G38" s="117"/>
      <c r="H38" s="117"/>
      <c r="I38" s="118"/>
      <c r="J38" s="117"/>
      <c r="K38" s="117"/>
      <c r="L38" s="36"/>
    </row>
    <row r="42" spans="2:12" s="1" customFormat="1" ht="6.95" customHeight="1">
      <c r="B42" s="119"/>
      <c r="C42" s="120"/>
      <c r="D42" s="120"/>
      <c r="E42" s="120"/>
      <c r="F42" s="120"/>
      <c r="G42" s="120"/>
      <c r="H42" s="120"/>
      <c r="I42" s="121"/>
      <c r="J42" s="120"/>
      <c r="K42" s="120"/>
      <c r="L42" s="36"/>
    </row>
    <row r="43" spans="2:12" s="1" customFormat="1" ht="24.95" customHeight="1">
      <c r="B43" s="32"/>
      <c r="C43" s="21" t="s">
        <v>84</v>
      </c>
      <c r="D43" s="33"/>
      <c r="E43" s="33"/>
      <c r="F43" s="33"/>
      <c r="G43" s="33"/>
      <c r="H43" s="33"/>
      <c r="I43" s="96"/>
      <c r="J43" s="33"/>
      <c r="K43" s="33"/>
      <c r="L43" s="36"/>
    </row>
    <row r="44" spans="2:12" s="1" customFormat="1" ht="6.95" customHeight="1">
      <c r="B44" s="32"/>
      <c r="C44" s="33"/>
      <c r="D44" s="33"/>
      <c r="E44" s="33"/>
      <c r="F44" s="33"/>
      <c r="G44" s="33"/>
      <c r="H44" s="33"/>
      <c r="I44" s="96"/>
      <c r="J44" s="33"/>
      <c r="K44" s="33"/>
      <c r="L44" s="36"/>
    </row>
    <row r="45" spans="2:12" s="1" customFormat="1" ht="12" customHeight="1">
      <c r="B45" s="32"/>
      <c r="C45" s="27" t="s">
        <v>16</v>
      </c>
      <c r="D45" s="33"/>
      <c r="E45" s="33"/>
      <c r="F45" s="33"/>
      <c r="G45" s="33"/>
      <c r="H45" s="33"/>
      <c r="I45" s="96"/>
      <c r="J45" s="33"/>
      <c r="K45" s="33"/>
      <c r="L45" s="36"/>
    </row>
    <row r="46" spans="2:12" s="1" customFormat="1" ht="16.5" customHeight="1">
      <c r="B46" s="32"/>
      <c r="C46" s="33"/>
      <c r="D46" s="33"/>
      <c r="E46" s="308" t="str">
        <f>E7</f>
        <v>ZŠ D. a E. Zátopkových, Třinec - pavilon č. 2 - oprava střechy</v>
      </c>
      <c r="F46" s="307"/>
      <c r="G46" s="307"/>
      <c r="H46" s="307"/>
      <c r="I46" s="96"/>
      <c r="J46" s="33"/>
      <c r="K46" s="33"/>
      <c r="L46" s="36"/>
    </row>
    <row r="47" spans="2:12" s="1" customFormat="1" ht="6.95" customHeight="1">
      <c r="B47" s="32"/>
      <c r="C47" s="33"/>
      <c r="D47" s="33"/>
      <c r="E47" s="33"/>
      <c r="F47" s="33"/>
      <c r="G47" s="33"/>
      <c r="H47" s="33"/>
      <c r="I47" s="96"/>
      <c r="J47" s="33"/>
      <c r="K47" s="33"/>
      <c r="L47" s="36"/>
    </row>
    <row r="48" spans="2:12" s="1" customFormat="1" ht="12" customHeight="1">
      <c r="B48" s="32"/>
      <c r="C48" s="27" t="s">
        <v>22</v>
      </c>
      <c r="D48" s="33"/>
      <c r="E48" s="33"/>
      <c r="F48" s="25" t="str">
        <f>F10</f>
        <v>Obec Třinec</v>
      </c>
      <c r="G48" s="33"/>
      <c r="H48" s="33"/>
      <c r="I48" s="97" t="s">
        <v>24</v>
      </c>
      <c r="J48" s="53" t="str">
        <f>IF(J10="","",J10)</f>
        <v>28. 2. 2020</v>
      </c>
      <c r="K48" s="33"/>
      <c r="L48" s="36"/>
    </row>
    <row r="49" spans="2:47" s="1" customFormat="1" ht="6.95" customHeight="1">
      <c r="B49" s="32"/>
      <c r="C49" s="33"/>
      <c r="D49" s="33"/>
      <c r="E49" s="33"/>
      <c r="F49" s="33"/>
      <c r="G49" s="33"/>
      <c r="H49" s="33"/>
      <c r="I49" s="96"/>
      <c r="J49" s="33"/>
      <c r="K49" s="33"/>
      <c r="L49" s="36"/>
    </row>
    <row r="50" spans="2:47" s="1" customFormat="1" ht="24.95" customHeight="1">
      <c r="B50" s="32"/>
      <c r="C50" s="27" t="s">
        <v>26</v>
      </c>
      <c r="D50" s="33"/>
      <c r="E50" s="33"/>
      <c r="F50" s="25" t="str">
        <f>E13</f>
        <v>Statutární město Třinec</v>
      </c>
      <c r="G50" s="33"/>
      <c r="H50" s="33"/>
      <c r="I50" s="97" t="s">
        <v>33</v>
      </c>
      <c r="J50" s="30" t="str">
        <f>E19</f>
        <v>Projekční kancelář lay-out s.r.o.</v>
      </c>
      <c r="K50" s="33"/>
      <c r="L50" s="36"/>
    </row>
    <row r="51" spans="2:47" s="1" customFormat="1" ht="13.7" customHeight="1">
      <c r="B51" s="32"/>
      <c r="C51" s="27" t="s">
        <v>31</v>
      </c>
      <c r="D51" s="33"/>
      <c r="E51" s="33"/>
      <c r="F51" s="25" t="str">
        <f>IF(E16="","",E16)</f>
        <v>Vyplň údaj</v>
      </c>
      <c r="G51" s="33"/>
      <c r="H51" s="33"/>
      <c r="I51" s="97" t="s">
        <v>37</v>
      </c>
      <c r="J51" s="30" t="str">
        <f>E22</f>
        <v xml:space="preserve"> </v>
      </c>
      <c r="K51" s="33"/>
      <c r="L51" s="36"/>
    </row>
    <row r="52" spans="2:47" s="1" customFormat="1" ht="10.35" customHeight="1">
      <c r="B52" s="32"/>
      <c r="C52" s="33"/>
      <c r="D52" s="33"/>
      <c r="E52" s="33"/>
      <c r="F52" s="33"/>
      <c r="G52" s="33"/>
      <c r="H52" s="33"/>
      <c r="I52" s="96"/>
      <c r="J52" s="33"/>
      <c r="K52" s="33"/>
      <c r="L52" s="36"/>
    </row>
    <row r="53" spans="2:47" s="1" customFormat="1" ht="29.25" customHeight="1">
      <c r="B53" s="32"/>
      <c r="C53" s="122" t="s">
        <v>85</v>
      </c>
      <c r="D53" s="123"/>
      <c r="E53" s="123"/>
      <c r="F53" s="123"/>
      <c r="G53" s="123"/>
      <c r="H53" s="123"/>
      <c r="I53" s="124"/>
      <c r="J53" s="125" t="s">
        <v>86</v>
      </c>
      <c r="K53" s="123"/>
      <c r="L53" s="36"/>
    </row>
    <row r="54" spans="2:47" s="1" customFormat="1" ht="10.35" customHeight="1">
      <c r="B54" s="32"/>
      <c r="C54" s="33"/>
      <c r="D54" s="33"/>
      <c r="E54" s="33"/>
      <c r="F54" s="33"/>
      <c r="G54" s="33"/>
      <c r="H54" s="33"/>
      <c r="I54" s="96"/>
      <c r="J54" s="33"/>
      <c r="K54" s="33"/>
      <c r="L54" s="36"/>
    </row>
    <row r="55" spans="2:47" s="1" customFormat="1" ht="22.9" customHeight="1">
      <c r="B55" s="32"/>
      <c r="C55" s="126" t="s">
        <v>73</v>
      </c>
      <c r="D55" s="33"/>
      <c r="E55" s="33"/>
      <c r="F55" s="33"/>
      <c r="G55" s="33"/>
      <c r="H55" s="33"/>
      <c r="I55" s="96"/>
      <c r="J55" s="71">
        <f>J93</f>
        <v>0</v>
      </c>
      <c r="K55" s="33"/>
      <c r="L55" s="36"/>
      <c r="AU55" s="15" t="s">
        <v>87</v>
      </c>
    </row>
    <row r="56" spans="2:47" s="7" customFormat="1" ht="24.95" customHeight="1">
      <c r="B56" s="127"/>
      <c r="C56" s="128"/>
      <c r="D56" s="129" t="s">
        <v>88</v>
      </c>
      <c r="E56" s="130"/>
      <c r="F56" s="130"/>
      <c r="G56" s="130"/>
      <c r="H56" s="130"/>
      <c r="I56" s="131"/>
      <c r="J56" s="132">
        <f>J94</f>
        <v>0</v>
      </c>
      <c r="K56" s="128"/>
      <c r="L56" s="133"/>
    </row>
    <row r="57" spans="2:47" s="8" customFormat="1" ht="19.899999999999999" customHeight="1">
      <c r="B57" s="134"/>
      <c r="C57" s="135"/>
      <c r="D57" s="136" t="s">
        <v>89</v>
      </c>
      <c r="E57" s="137"/>
      <c r="F57" s="137"/>
      <c r="G57" s="137"/>
      <c r="H57" s="137"/>
      <c r="I57" s="138"/>
      <c r="J57" s="139">
        <f>J95</f>
        <v>0</v>
      </c>
      <c r="K57" s="135"/>
      <c r="L57" s="140"/>
    </row>
    <row r="58" spans="2:47" s="8" customFormat="1" ht="19.899999999999999" customHeight="1">
      <c r="B58" s="134"/>
      <c r="C58" s="135"/>
      <c r="D58" s="136" t="s">
        <v>90</v>
      </c>
      <c r="E58" s="137"/>
      <c r="F58" s="137"/>
      <c r="G58" s="137"/>
      <c r="H58" s="137"/>
      <c r="I58" s="138"/>
      <c r="J58" s="139">
        <f>J102</f>
        <v>0</v>
      </c>
      <c r="K58" s="135"/>
      <c r="L58" s="140"/>
    </row>
    <row r="59" spans="2:47" s="8" customFormat="1" ht="19.899999999999999" customHeight="1">
      <c r="B59" s="134"/>
      <c r="C59" s="135"/>
      <c r="D59" s="136" t="s">
        <v>91</v>
      </c>
      <c r="E59" s="137"/>
      <c r="F59" s="137"/>
      <c r="G59" s="137"/>
      <c r="H59" s="137"/>
      <c r="I59" s="138"/>
      <c r="J59" s="139">
        <f>J120</f>
        <v>0</v>
      </c>
      <c r="K59" s="135"/>
      <c r="L59" s="140"/>
    </row>
    <row r="60" spans="2:47" s="8" customFormat="1" ht="19.899999999999999" customHeight="1">
      <c r="B60" s="134"/>
      <c r="C60" s="135"/>
      <c r="D60" s="136" t="s">
        <v>92</v>
      </c>
      <c r="E60" s="137"/>
      <c r="F60" s="137"/>
      <c r="G60" s="137"/>
      <c r="H60" s="137"/>
      <c r="I60" s="138"/>
      <c r="J60" s="139">
        <f>J144</f>
        <v>0</v>
      </c>
      <c r="K60" s="135"/>
      <c r="L60" s="140"/>
    </row>
    <row r="61" spans="2:47" s="7" customFormat="1" ht="24.95" customHeight="1">
      <c r="B61" s="127"/>
      <c r="C61" s="128"/>
      <c r="D61" s="129" t="s">
        <v>93</v>
      </c>
      <c r="E61" s="130"/>
      <c r="F61" s="130"/>
      <c r="G61" s="130"/>
      <c r="H61" s="130"/>
      <c r="I61" s="131"/>
      <c r="J61" s="132">
        <f>J147</f>
        <v>0</v>
      </c>
      <c r="K61" s="128"/>
      <c r="L61" s="133"/>
    </row>
    <row r="62" spans="2:47" s="8" customFormat="1" ht="19.899999999999999" customHeight="1">
      <c r="B62" s="134"/>
      <c r="C62" s="135"/>
      <c r="D62" s="136" t="s">
        <v>94</v>
      </c>
      <c r="E62" s="137"/>
      <c r="F62" s="137"/>
      <c r="G62" s="137"/>
      <c r="H62" s="137"/>
      <c r="I62" s="138"/>
      <c r="J62" s="139">
        <f>J148</f>
        <v>0</v>
      </c>
      <c r="K62" s="135"/>
      <c r="L62" s="140"/>
    </row>
    <row r="63" spans="2:47" s="8" customFormat="1" ht="19.899999999999999" customHeight="1">
      <c r="B63" s="134"/>
      <c r="C63" s="135"/>
      <c r="D63" s="136" t="s">
        <v>95</v>
      </c>
      <c r="E63" s="137"/>
      <c r="F63" s="137"/>
      <c r="G63" s="137"/>
      <c r="H63" s="137"/>
      <c r="I63" s="138"/>
      <c r="J63" s="139">
        <f>J155</f>
        <v>0</v>
      </c>
      <c r="K63" s="135"/>
      <c r="L63" s="140"/>
    </row>
    <row r="64" spans="2:47" s="8" customFormat="1" ht="19.899999999999999" customHeight="1">
      <c r="B64" s="134"/>
      <c r="C64" s="135"/>
      <c r="D64" s="136" t="s">
        <v>96</v>
      </c>
      <c r="E64" s="137"/>
      <c r="F64" s="137"/>
      <c r="G64" s="137"/>
      <c r="H64" s="137"/>
      <c r="I64" s="138"/>
      <c r="J64" s="139">
        <f>J211</f>
        <v>0</v>
      </c>
      <c r="K64" s="135"/>
      <c r="L64" s="140"/>
    </row>
    <row r="65" spans="2:12" s="8" customFormat="1" ht="19.899999999999999" customHeight="1">
      <c r="B65" s="134"/>
      <c r="C65" s="135"/>
      <c r="D65" s="136" t="s">
        <v>97</v>
      </c>
      <c r="E65" s="137"/>
      <c r="F65" s="137"/>
      <c r="G65" s="137"/>
      <c r="H65" s="137"/>
      <c r="I65" s="138"/>
      <c r="J65" s="139">
        <f>J242</f>
        <v>0</v>
      </c>
      <c r="K65" s="135"/>
      <c r="L65" s="140"/>
    </row>
    <row r="66" spans="2:12" s="8" customFormat="1" ht="19.899999999999999" customHeight="1">
      <c r="B66" s="134"/>
      <c r="C66" s="135"/>
      <c r="D66" s="136" t="s">
        <v>98</v>
      </c>
      <c r="E66" s="137"/>
      <c r="F66" s="137"/>
      <c r="G66" s="137"/>
      <c r="H66" s="137"/>
      <c r="I66" s="138"/>
      <c r="J66" s="139">
        <f>J254</f>
        <v>0</v>
      </c>
      <c r="K66" s="135"/>
      <c r="L66" s="140"/>
    </row>
    <row r="67" spans="2:12" s="8" customFormat="1" ht="19.899999999999999" customHeight="1">
      <c r="B67" s="134"/>
      <c r="C67" s="135"/>
      <c r="D67" s="136" t="s">
        <v>99</v>
      </c>
      <c r="E67" s="137"/>
      <c r="F67" s="137"/>
      <c r="G67" s="137"/>
      <c r="H67" s="137"/>
      <c r="I67" s="138"/>
      <c r="J67" s="139">
        <f>J268</f>
        <v>0</v>
      </c>
      <c r="K67" s="135"/>
      <c r="L67" s="140"/>
    </row>
    <row r="68" spans="2:12" s="8" customFormat="1" ht="19.899999999999999" customHeight="1">
      <c r="B68" s="134"/>
      <c r="C68" s="135"/>
      <c r="D68" s="136" t="s">
        <v>100</v>
      </c>
      <c r="E68" s="137"/>
      <c r="F68" s="137"/>
      <c r="G68" s="137"/>
      <c r="H68" s="137"/>
      <c r="I68" s="138"/>
      <c r="J68" s="139">
        <f>J272</f>
        <v>0</v>
      </c>
      <c r="K68" s="135"/>
      <c r="L68" s="140"/>
    </row>
    <row r="69" spans="2:12" s="8" customFormat="1" ht="19.899999999999999" customHeight="1">
      <c r="B69" s="134"/>
      <c r="C69" s="135"/>
      <c r="D69" s="136" t="s">
        <v>101</v>
      </c>
      <c r="E69" s="137"/>
      <c r="F69" s="137"/>
      <c r="G69" s="137"/>
      <c r="H69" s="137"/>
      <c r="I69" s="138"/>
      <c r="J69" s="139">
        <f>J275</f>
        <v>0</v>
      </c>
      <c r="K69" s="135"/>
      <c r="L69" s="140"/>
    </row>
    <row r="70" spans="2:12" s="7" customFormat="1" ht="24.95" customHeight="1">
      <c r="B70" s="127"/>
      <c r="C70" s="128"/>
      <c r="D70" s="129" t="s">
        <v>102</v>
      </c>
      <c r="E70" s="130"/>
      <c r="F70" s="130"/>
      <c r="G70" s="130"/>
      <c r="H70" s="130"/>
      <c r="I70" s="131"/>
      <c r="J70" s="132">
        <f>J279</f>
        <v>0</v>
      </c>
      <c r="K70" s="128"/>
      <c r="L70" s="133"/>
    </row>
    <row r="71" spans="2:12" s="8" customFormat="1" ht="19.899999999999999" customHeight="1">
      <c r="B71" s="134"/>
      <c r="C71" s="135"/>
      <c r="D71" s="136" t="s">
        <v>103</v>
      </c>
      <c r="E71" s="137"/>
      <c r="F71" s="137"/>
      <c r="G71" s="137"/>
      <c r="H71" s="137"/>
      <c r="I71" s="138"/>
      <c r="J71" s="139">
        <f>J280</f>
        <v>0</v>
      </c>
      <c r="K71" s="135"/>
      <c r="L71" s="140"/>
    </row>
    <row r="72" spans="2:12" s="7" customFormat="1" ht="24.95" customHeight="1">
      <c r="B72" s="127"/>
      <c r="C72" s="128"/>
      <c r="D72" s="129" t="s">
        <v>104</v>
      </c>
      <c r="E72" s="130"/>
      <c r="F72" s="130"/>
      <c r="G72" s="130"/>
      <c r="H72" s="130"/>
      <c r="I72" s="131"/>
      <c r="J72" s="132">
        <f>J283</f>
        <v>0</v>
      </c>
      <c r="K72" s="128"/>
      <c r="L72" s="133"/>
    </row>
    <row r="73" spans="2:12" s="8" customFormat="1" ht="19.899999999999999" customHeight="1">
      <c r="B73" s="134"/>
      <c r="C73" s="135"/>
      <c r="D73" s="136" t="s">
        <v>105</v>
      </c>
      <c r="E73" s="137"/>
      <c r="F73" s="137"/>
      <c r="G73" s="137"/>
      <c r="H73" s="137"/>
      <c r="I73" s="138"/>
      <c r="J73" s="139">
        <f>J284</f>
        <v>0</v>
      </c>
      <c r="K73" s="135"/>
      <c r="L73" s="140"/>
    </row>
    <row r="74" spans="2:12" s="8" customFormat="1" ht="19.899999999999999" customHeight="1">
      <c r="B74" s="134"/>
      <c r="C74" s="135"/>
      <c r="D74" s="136" t="s">
        <v>106</v>
      </c>
      <c r="E74" s="137"/>
      <c r="F74" s="137"/>
      <c r="G74" s="137"/>
      <c r="H74" s="137"/>
      <c r="I74" s="138"/>
      <c r="J74" s="139">
        <f>J303</f>
        <v>0</v>
      </c>
      <c r="K74" s="135"/>
      <c r="L74" s="140"/>
    </row>
    <row r="75" spans="2:12" s="8" customFormat="1" ht="19.899999999999999" customHeight="1">
      <c r="B75" s="134"/>
      <c r="C75" s="135"/>
      <c r="D75" s="136" t="s">
        <v>107</v>
      </c>
      <c r="E75" s="137"/>
      <c r="F75" s="137"/>
      <c r="G75" s="137"/>
      <c r="H75" s="137"/>
      <c r="I75" s="138"/>
      <c r="J75" s="139">
        <f>J306</f>
        <v>0</v>
      </c>
      <c r="K75" s="135"/>
      <c r="L75" s="140"/>
    </row>
    <row r="76" spans="2:12" s="1" customFormat="1" ht="21.75" customHeight="1">
      <c r="B76" s="32"/>
      <c r="C76" s="33"/>
      <c r="D76" s="33"/>
      <c r="E76" s="33"/>
      <c r="F76" s="33"/>
      <c r="G76" s="33"/>
      <c r="H76" s="33"/>
      <c r="I76" s="96"/>
      <c r="J76" s="33"/>
      <c r="K76" s="33"/>
      <c r="L76" s="36"/>
    </row>
    <row r="77" spans="2:12" s="1" customFormat="1" ht="6.95" customHeight="1">
      <c r="B77" s="44"/>
      <c r="C77" s="45"/>
      <c r="D77" s="45"/>
      <c r="E77" s="45"/>
      <c r="F77" s="45"/>
      <c r="G77" s="45"/>
      <c r="H77" s="45"/>
      <c r="I77" s="118"/>
      <c r="J77" s="45"/>
      <c r="K77" s="45"/>
      <c r="L77" s="36"/>
    </row>
    <row r="81" spans="2:65" s="1" customFormat="1" ht="6.95" customHeight="1">
      <c r="B81" s="46"/>
      <c r="C81" s="47"/>
      <c r="D81" s="47"/>
      <c r="E81" s="47"/>
      <c r="F81" s="47"/>
      <c r="G81" s="47"/>
      <c r="H81" s="47"/>
      <c r="I81" s="121"/>
      <c r="J81" s="47"/>
      <c r="K81" s="47"/>
      <c r="L81" s="36"/>
    </row>
    <row r="82" spans="2:65" s="1" customFormat="1" ht="24.95" customHeight="1">
      <c r="B82" s="32"/>
      <c r="C82" s="21" t="s">
        <v>108</v>
      </c>
      <c r="D82" s="33"/>
      <c r="E82" s="33"/>
      <c r="F82" s="33"/>
      <c r="G82" s="33"/>
      <c r="H82" s="33"/>
      <c r="I82" s="96"/>
      <c r="J82" s="33"/>
      <c r="K82" s="33"/>
      <c r="L82" s="36"/>
    </row>
    <row r="83" spans="2:65" s="1" customFormat="1" ht="6.95" customHeight="1">
      <c r="B83" s="32"/>
      <c r="C83" s="33"/>
      <c r="D83" s="33"/>
      <c r="E83" s="33"/>
      <c r="F83" s="33"/>
      <c r="G83" s="33"/>
      <c r="H83" s="33"/>
      <c r="I83" s="96"/>
      <c r="J83" s="33"/>
      <c r="K83" s="33"/>
      <c r="L83" s="36"/>
    </row>
    <row r="84" spans="2:65" s="1" customFormat="1" ht="12" customHeight="1">
      <c r="B84" s="32"/>
      <c r="C84" s="27" t="s">
        <v>16</v>
      </c>
      <c r="D84" s="33"/>
      <c r="E84" s="33"/>
      <c r="F84" s="33"/>
      <c r="G84" s="33"/>
      <c r="H84" s="33"/>
      <c r="I84" s="96"/>
      <c r="J84" s="33"/>
      <c r="K84" s="33"/>
      <c r="L84" s="36"/>
    </row>
    <row r="85" spans="2:65" s="1" customFormat="1" ht="16.5" customHeight="1">
      <c r="B85" s="32"/>
      <c r="C85" s="33"/>
      <c r="D85" s="33"/>
      <c r="E85" s="308" t="str">
        <f>E7</f>
        <v>ZŠ D. a E. Zátopkových, Třinec - pavilon č. 2 - oprava střechy</v>
      </c>
      <c r="F85" s="307"/>
      <c r="G85" s="307"/>
      <c r="H85" s="307"/>
      <c r="I85" s="96"/>
      <c r="J85" s="33"/>
      <c r="K85" s="33"/>
      <c r="L85" s="36"/>
    </row>
    <row r="86" spans="2:65" s="1" customFormat="1" ht="6.95" customHeight="1">
      <c r="B86" s="32"/>
      <c r="C86" s="33"/>
      <c r="D86" s="33"/>
      <c r="E86" s="33"/>
      <c r="F86" s="33"/>
      <c r="G86" s="33"/>
      <c r="H86" s="33"/>
      <c r="I86" s="96"/>
      <c r="J86" s="33"/>
      <c r="K86" s="33"/>
      <c r="L86" s="36"/>
    </row>
    <row r="87" spans="2:65" s="1" customFormat="1" ht="12" customHeight="1">
      <c r="B87" s="32"/>
      <c r="C87" s="27" t="s">
        <v>22</v>
      </c>
      <c r="D87" s="33"/>
      <c r="E87" s="33"/>
      <c r="F87" s="25" t="str">
        <f>F10</f>
        <v>Obec Třinec</v>
      </c>
      <c r="G87" s="33"/>
      <c r="H87" s="33"/>
      <c r="I87" s="97" t="s">
        <v>24</v>
      </c>
      <c r="J87" s="53" t="str">
        <f>IF(J10="","",J10)</f>
        <v>28. 2. 2020</v>
      </c>
      <c r="K87" s="33"/>
      <c r="L87" s="36"/>
    </row>
    <row r="88" spans="2:65" s="1" customFormat="1" ht="6.95" customHeight="1">
      <c r="B88" s="32"/>
      <c r="C88" s="33"/>
      <c r="D88" s="33"/>
      <c r="E88" s="33"/>
      <c r="F88" s="33"/>
      <c r="G88" s="33"/>
      <c r="H88" s="33"/>
      <c r="I88" s="96"/>
      <c r="J88" s="33"/>
      <c r="K88" s="33"/>
      <c r="L88" s="36"/>
    </row>
    <row r="89" spans="2:65" s="1" customFormat="1" ht="24.95" customHeight="1">
      <c r="B89" s="32"/>
      <c r="C89" s="27" t="s">
        <v>26</v>
      </c>
      <c r="D89" s="33"/>
      <c r="E89" s="33"/>
      <c r="F89" s="25" t="str">
        <f>E13</f>
        <v>Statutární město Třinec</v>
      </c>
      <c r="G89" s="33"/>
      <c r="H89" s="33"/>
      <c r="I89" s="97" t="s">
        <v>33</v>
      </c>
      <c r="J89" s="30" t="str">
        <f>E19</f>
        <v>Projekční kancelář lay-out s.r.o.</v>
      </c>
      <c r="K89" s="33"/>
      <c r="L89" s="36"/>
    </row>
    <row r="90" spans="2:65" s="1" customFormat="1" ht="13.7" customHeight="1">
      <c r="B90" s="32"/>
      <c r="C90" s="27" t="s">
        <v>31</v>
      </c>
      <c r="D90" s="33"/>
      <c r="E90" s="33"/>
      <c r="F90" s="25" t="str">
        <f>IF(E16="","",E16)</f>
        <v>Vyplň údaj</v>
      </c>
      <c r="G90" s="33"/>
      <c r="H90" s="33"/>
      <c r="I90" s="97" t="s">
        <v>37</v>
      </c>
      <c r="J90" s="30" t="str">
        <f>E22</f>
        <v xml:space="preserve"> </v>
      </c>
      <c r="K90" s="33"/>
      <c r="L90" s="36"/>
    </row>
    <row r="91" spans="2:65" s="1" customFormat="1" ht="10.35" customHeight="1">
      <c r="B91" s="32"/>
      <c r="C91" s="33"/>
      <c r="D91" s="33"/>
      <c r="E91" s="33"/>
      <c r="F91" s="33"/>
      <c r="G91" s="33"/>
      <c r="H91" s="33"/>
      <c r="I91" s="96"/>
      <c r="J91" s="33"/>
      <c r="K91" s="33"/>
      <c r="L91" s="36"/>
    </row>
    <row r="92" spans="2:65" s="9" customFormat="1" ht="29.25" customHeight="1">
      <c r="B92" s="141"/>
      <c r="C92" s="142" t="s">
        <v>109</v>
      </c>
      <c r="D92" s="143" t="s">
        <v>60</v>
      </c>
      <c r="E92" s="143" t="s">
        <v>56</v>
      </c>
      <c r="F92" s="143" t="s">
        <v>57</v>
      </c>
      <c r="G92" s="143" t="s">
        <v>110</v>
      </c>
      <c r="H92" s="143" t="s">
        <v>111</v>
      </c>
      <c r="I92" s="144" t="s">
        <v>112</v>
      </c>
      <c r="J92" s="143" t="s">
        <v>86</v>
      </c>
      <c r="K92" s="145" t="s">
        <v>113</v>
      </c>
      <c r="L92" s="146"/>
      <c r="M92" s="62" t="s">
        <v>21</v>
      </c>
      <c r="N92" s="63" t="s">
        <v>45</v>
      </c>
      <c r="O92" s="63" t="s">
        <v>114</v>
      </c>
      <c r="P92" s="63" t="s">
        <v>115</v>
      </c>
      <c r="Q92" s="63" t="s">
        <v>116</v>
      </c>
      <c r="R92" s="63" t="s">
        <v>117</v>
      </c>
      <c r="S92" s="63" t="s">
        <v>118</v>
      </c>
      <c r="T92" s="64" t="s">
        <v>119</v>
      </c>
    </row>
    <row r="93" spans="2:65" s="1" customFormat="1" ht="22.9" customHeight="1">
      <c r="B93" s="32"/>
      <c r="C93" s="69" t="s">
        <v>120</v>
      </c>
      <c r="D93" s="33"/>
      <c r="E93" s="33"/>
      <c r="F93" s="33"/>
      <c r="G93" s="33"/>
      <c r="H93" s="33"/>
      <c r="I93" s="96"/>
      <c r="J93" s="147">
        <f>BK93</f>
        <v>0</v>
      </c>
      <c r="K93" s="33"/>
      <c r="L93" s="36"/>
      <c r="M93" s="65"/>
      <c r="N93" s="66"/>
      <c r="O93" s="66"/>
      <c r="P93" s="148">
        <f>P94+P147+P279+P283</f>
        <v>0</v>
      </c>
      <c r="Q93" s="66"/>
      <c r="R93" s="148">
        <f>R94+R147+R279+R283</f>
        <v>84.201373040000007</v>
      </c>
      <c r="S93" s="66"/>
      <c r="T93" s="149">
        <f>T94+T147+T279+T283</f>
        <v>148.31678999999997</v>
      </c>
      <c r="AT93" s="15" t="s">
        <v>74</v>
      </c>
      <c r="AU93" s="15" t="s">
        <v>87</v>
      </c>
      <c r="BK93" s="150">
        <f>BK94+BK147+BK279+BK283</f>
        <v>0</v>
      </c>
    </row>
    <row r="94" spans="2:65" s="10" customFormat="1" ht="25.9" customHeight="1">
      <c r="B94" s="151"/>
      <c r="C94" s="152"/>
      <c r="D94" s="153" t="s">
        <v>74</v>
      </c>
      <c r="E94" s="154" t="s">
        <v>121</v>
      </c>
      <c r="F94" s="154" t="s">
        <v>122</v>
      </c>
      <c r="G94" s="152"/>
      <c r="H94" s="152"/>
      <c r="I94" s="155"/>
      <c r="J94" s="156">
        <f>BK94</f>
        <v>0</v>
      </c>
      <c r="K94" s="152"/>
      <c r="L94" s="157"/>
      <c r="M94" s="158"/>
      <c r="N94" s="159"/>
      <c r="O94" s="159"/>
      <c r="P94" s="160">
        <f>P95+P102+P120+P144</f>
        <v>0</v>
      </c>
      <c r="Q94" s="159"/>
      <c r="R94" s="160">
        <f>R95+R102+R120+R144</f>
        <v>74.161296100000001</v>
      </c>
      <c r="S94" s="159"/>
      <c r="T94" s="161">
        <f>T95+T102+T120+T144</f>
        <v>8.9999999999999993E-3</v>
      </c>
      <c r="AR94" s="162" t="s">
        <v>80</v>
      </c>
      <c r="AT94" s="163" t="s">
        <v>74</v>
      </c>
      <c r="AU94" s="163" t="s">
        <v>75</v>
      </c>
      <c r="AY94" s="162" t="s">
        <v>123</v>
      </c>
      <c r="BK94" s="164">
        <f>BK95+BK102+BK120+BK144</f>
        <v>0</v>
      </c>
    </row>
    <row r="95" spans="2:65" s="10" customFormat="1" ht="22.9" customHeight="1">
      <c r="B95" s="151"/>
      <c r="C95" s="152"/>
      <c r="D95" s="153" t="s">
        <v>74</v>
      </c>
      <c r="E95" s="165" t="s">
        <v>124</v>
      </c>
      <c r="F95" s="165" t="s">
        <v>125</v>
      </c>
      <c r="G95" s="152"/>
      <c r="H95" s="152"/>
      <c r="I95" s="155"/>
      <c r="J95" s="166">
        <f>BK95</f>
        <v>0</v>
      </c>
      <c r="K95" s="152"/>
      <c r="L95" s="157"/>
      <c r="M95" s="158"/>
      <c r="N95" s="159"/>
      <c r="O95" s="159"/>
      <c r="P95" s="160">
        <f>SUM(P96:P101)</f>
        <v>0</v>
      </c>
      <c r="Q95" s="159"/>
      <c r="R95" s="160">
        <f>SUM(R96:R101)</f>
        <v>74.161082100000002</v>
      </c>
      <c r="S95" s="159"/>
      <c r="T95" s="161">
        <f>SUM(T96:T101)</f>
        <v>0</v>
      </c>
      <c r="AR95" s="162" t="s">
        <v>80</v>
      </c>
      <c r="AT95" s="163" t="s">
        <v>74</v>
      </c>
      <c r="AU95" s="163" t="s">
        <v>80</v>
      </c>
      <c r="AY95" s="162" t="s">
        <v>123</v>
      </c>
      <c r="BK95" s="164">
        <f>SUM(BK96:BK101)</f>
        <v>0</v>
      </c>
    </row>
    <row r="96" spans="2:65" s="1" customFormat="1" ht="22.5" customHeight="1">
      <c r="B96" s="32"/>
      <c r="C96" s="167" t="s">
        <v>80</v>
      </c>
      <c r="D96" s="167" t="s">
        <v>126</v>
      </c>
      <c r="E96" s="168" t="s">
        <v>127</v>
      </c>
      <c r="F96" s="169" t="s">
        <v>128</v>
      </c>
      <c r="G96" s="170" t="s">
        <v>129</v>
      </c>
      <c r="H96" s="171">
        <v>305.64999999999998</v>
      </c>
      <c r="I96" s="172"/>
      <c r="J96" s="173">
        <f>ROUND(I96*H96,2)</f>
        <v>0</v>
      </c>
      <c r="K96" s="169" t="s">
        <v>130</v>
      </c>
      <c r="L96" s="36"/>
      <c r="M96" s="174" t="s">
        <v>21</v>
      </c>
      <c r="N96" s="175" t="s">
        <v>46</v>
      </c>
      <c r="O96" s="58"/>
      <c r="P96" s="176">
        <f>O96*H96</f>
        <v>0</v>
      </c>
      <c r="Q96" s="176">
        <v>1.7000000000000001E-2</v>
      </c>
      <c r="R96" s="176">
        <f>Q96*H96</f>
        <v>5.1960499999999996</v>
      </c>
      <c r="S96" s="176">
        <v>0</v>
      </c>
      <c r="T96" s="177">
        <f>S96*H96</f>
        <v>0</v>
      </c>
      <c r="AR96" s="15" t="s">
        <v>131</v>
      </c>
      <c r="AT96" s="15" t="s">
        <v>126</v>
      </c>
      <c r="AU96" s="15" t="s">
        <v>82</v>
      </c>
      <c r="AY96" s="15" t="s">
        <v>123</v>
      </c>
      <c r="BE96" s="178">
        <f>IF(N96="základní",J96,0)</f>
        <v>0</v>
      </c>
      <c r="BF96" s="178">
        <f>IF(N96="snížená",J96,0)</f>
        <v>0</v>
      </c>
      <c r="BG96" s="178">
        <f>IF(N96="zákl. přenesená",J96,0)</f>
        <v>0</v>
      </c>
      <c r="BH96" s="178">
        <f>IF(N96="sníž. přenesená",J96,0)</f>
        <v>0</v>
      </c>
      <c r="BI96" s="178">
        <f>IF(N96="nulová",J96,0)</f>
        <v>0</v>
      </c>
      <c r="BJ96" s="15" t="s">
        <v>80</v>
      </c>
      <c r="BK96" s="178">
        <f>ROUND(I96*H96,2)</f>
        <v>0</v>
      </c>
      <c r="BL96" s="15" t="s">
        <v>131</v>
      </c>
      <c r="BM96" s="15" t="s">
        <v>132</v>
      </c>
    </row>
    <row r="97" spans="2:65" s="1" customFormat="1" ht="29.25">
      <c r="B97" s="32"/>
      <c r="C97" s="33"/>
      <c r="D97" s="179" t="s">
        <v>133</v>
      </c>
      <c r="E97" s="33"/>
      <c r="F97" s="180" t="s">
        <v>134</v>
      </c>
      <c r="G97" s="33"/>
      <c r="H97" s="33"/>
      <c r="I97" s="96"/>
      <c r="J97" s="33"/>
      <c r="K97" s="33"/>
      <c r="L97" s="36"/>
      <c r="M97" s="181"/>
      <c r="N97" s="58"/>
      <c r="O97" s="58"/>
      <c r="P97" s="58"/>
      <c r="Q97" s="58"/>
      <c r="R97" s="58"/>
      <c r="S97" s="58"/>
      <c r="T97" s="59"/>
      <c r="AT97" s="15" t="s">
        <v>133</v>
      </c>
      <c r="AU97" s="15" t="s">
        <v>82</v>
      </c>
    </row>
    <row r="98" spans="2:65" s="11" customFormat="1">
      <c r="B98" s="182"/>
      <c r="C98" s="183"/>
      <c r="D98" s="179" t="s">
        <v>135</v>
      </c>
      <c r="E98" s="184" t="s">
        <v>21</v>
      </c>
      <c r="F98" s="185" t="s">
        <v>136</v>
      </c>
      <c r="G98" s="183"/>
      <c r="H98" s="186">
        <v>305.64999999999998</v>
      </c>
      <c r="I98" s="187"/>
      <c r="J98" s="183"/>
      <c r="K98" s="183"/>
      <c r="L98" s="188"/>
      <c r="M98" s="189"/>
      <c r="N98" s="190"/>
      <c r="O98" s="190"/>
      <c r="P98" s="190"/>
      <c r="Q98" s="190"/>
      <c r="R98" s="190"/>
      <c r="S98" s="190"/>
      <c r="T98" s="191"/>
      <c r="AT98" s="192" t="s">
        <v>135</v>
      </c>
      <c r="AU98" s="192" t="s">
        <v>82</v>
      </c>
      <c r="AV98" s="11" t="s">
        <v>82</v>
      </c>
      <c r="AW98" s="11" t="s">
        <v>36</v>
      </c>
      <c r="AX98" s="11" t="s">
        <v>80</v>
      </c>
      <c r="AY98" s="192" t="s">
        <v>123</v>
      </c>
    </row>
    <row r="99" spans="2:65" s="1" customFormat="1" ht="16.5" customHeight="1">
      <c r="B99" s="32"/>
      <c r="C99" s="167" t="s">
        <v>82</v>
      </c>
      <c r="D99" s="167" t="s">
        <v>126</v>
      </c>
      <c r="E99" s="168" t="s">
        <v>137</v>
      </c>
      <c r="F99" s="169" t="s">
        <v>138</v>
      </c>
      <c r="G99" s="170" t="s">
        <v>139</v>
      </c>
      <c r="H99" s="171">
        <v>30.565000000000001</v>
      </c>
      <c r="I99" s="172"/>
      <c r="J99" s="173">
        <f>ROUND(I99*H99,2)</f>
        <v>0</v>
      </c>
      <c r="K99" s="169" t="s">
        <v>130</v>
      </c>
      <c r="L99" s="36"/>
      <c r="M99" s="174" t="s">
        <v>21</v>
      </c>
      <c r="N99" s="175" t="s">
        <v>46</v>
      </c>
      <c r="O99" s="58"/>
      <c r="P99" s="176">
        <f>O99*H99</f>
        <v>0</v>
      </c>
      <c r="Q99" s="176">
        <v>2.2563399999999998</v>
      </c>
      <c r="R99" s="176">
        <f>Q99*H99</f>
        <v>68.965032100000002</v>
      </c>
      <c r="S99" s="176">
        <v>0</v>
      </c>
      <c r="T99" s="177">
        <f>S99*H99</f>
        <v>0</v>
      </c>
      <c r="AR99" s="15" t="s">
        <v>131</v>
      </c>
      <c r="AT99" s="15" t="s">
        <v>126</v>
      </c>
      <c r="AU99" s="15" t="s">
        <v>82</v>
      </c>
      <c r="AY99" s="15" t="s">
        <v>123</v>
      </c>
      <c r="BE99" s="178">
        <f>IF(N99="základní",J99,0)</f>
        <v>0</v>
      </c>
      <c r="BF99" s="178">
        <f>IF(N99="snížená",J99,0)</f>
        <v>0</v>
      </c>
      <c r="BG99" s="178">
        <f>IF(N99="zákl. přenesená",J99,0)</f>
        <v>0</v>
      </c>
      <c r="BH99" s="178">
        <f>IF(N99="sníž. přenesená",J99,0)</f>
        <v>0</v>
      </c>
      <c r="BI99" s="178">
        <f>IF(N99="nulová",J99,0)</f>
        <v>0</v>
      </c>
      <c r="BJ99" s="15" t="s">
        <v>80</v>
      </c>
      <c r="BK99" s="178">
        <f>ROUND(I99*H99,2)</f>
        <v>0</v>
      </c>
      <c r="BL99" s="15" t="s">
        <v>131</v>
      </c>
      <c r="BM99" s="15" t="s">
        <v>140</v>
      </c>
    </row>
    <row r="100" spans="2:65" s="1" customFormat="1" ht="146.25">
      <c r="B100" s="32"/>
      <c r="C100" s="33"/>
      <c r="D100" s="179" t="s">
        <v>133</v>
      </c>
      <c r="E100" s="33"/>
      <c r="F100" s="180" t="s">
        <v>141</v>
      </c>
      <c r="G100" s="33"/>
      <c r="H100" s="33"/>
      <c r="I100" s="96"/>
      <c r="J100" s="33"/>
      <c r="K100" s="33"/>
      <c r="L100" s="36"/>
      <c r="M100" s="181"/>
      <c r="N100" s="58"/>
      <c r="O100" s="58"/>
      <c r="P100" s="58"/>
      <c r="Q100" s="58"/>
      <c r="R100" s="58"/>
      <c r="S100" s="58"/>
      <c r="T100" s="59"/>
      <c r="AT100" s="15" t="s">
        <v>133</v>
      </c>
      <c r="AU100" s="15" t="s">
        <v>82</v>
      </c>
    </row>
    <row r="101" spans="2:65" s="11" customFormat="1">
      <c r="B101" s="182"/>
      <c r="C101" s="183"/>
      <c r="D101" s="179" t="s">
        <v>135</v>
      </c>
      <c r="E101" s="184" t="s">
        <v>21</v>
      </c>
      <c r="F101" s="185" t="s">
        <v>142</v>
      </c>
      <c r="G101" s="183"/>
      <c r="H101" s="186">
        <v>30.565000000000001</v>
      </c>
      <c r="I101" s="187"/>
      <c r="J101" s="183"/>
      <c r="K101" s="183"/>
      <c r="L101" s="188"/>
      <c r="M101" s="189"/>
      <c r="N101" s="190"/>
      <c r="O101" s="190"/>
      <c r="P101" s="190"/>
      <c r="Q101" s="190"/>
      <c r="R101" s="190"/>
      <c r="S101" s="190"/>
      <c r="T101" s="191"/>
      <c r="AT101" s="192" t="s">
        <v>135</v>
      </c>
      <c r="AU101" s="192" t="s">
        <v>82</v>
      </c>
      <c r="AV101" s="11" t="s">
        <v>82</v>
      </c>
      <c r="AW101" s="11" t="s">
        <v>36</v>
      </c>
      <c r="AX101" s="11" t="s">
        <v>80</v>
      </c>
      <c r="AY101" s="192" t="s">
        <v>123</v>
      </c>
    </row>
    <row r="102" spans="2:65" s="10" customFormat="1" ht="22.9" customHeight="1">
      <c r="B102" s="151"/>
      <c r="C102" s="152"/>
      <c r="D102" s="153" t="s">
        <v>74</v>
      </c>
      <c r="E102" s="165" t="s">
        <v>143</v>
      </c>
      <c r="F102" s="165" t="s">
        <v>144</v>
      </c>
      <c r="G102" s="152"/>
      <c r="H102" s="152"/>
      <c r="I102" s="155"/>
      <c r="J102" s="166">
        <f>BK102</f>
        <v>0</v>
      </c>
      <c r="K102" s="152"/>
      <c r="L102" s="157"/>
      <c r="M102" s="158"/>
      <c r="N102" s="159"/>
      <c r="O102" s="159"/>
      <c r="P102" s="160">
        <f>SUM(P103:P119)</f>
        <v>0</v>
      </c>
      <c r="Q102" s="159"/>
      <c r="R102" s="160">
        <f>SUM(R103:R119)</f>
        <v>2.14E-4</v>
      </c>
      <c r="S102" s="159"/>
      <c r="T102" s="161">
        <f>SUM(T103:T119)</f>
        <v>8.9999999999999993E-3</v>
      </c>
      <c r="AR102" s="162" t="s">
        <v>80</v>
      </c>
      <c r="AT102" s="163" t="s">
        <v>74</v>
      </c>
      <c r="AU102" s="163" t="s">
        <v>80</v>
      </c>
      <c r="AY102" s="162" t="s">
        <v>123</v>
      </c>
      <c r="BK102" s="164">
        <f>SUM(BK103:BK119)</f>
        <v>0</v>
      </c>
    </row>
    <row r="103" spans="2:65" s="1" customFormat="1" ht="16.5" customHeight="1">
      <c r="B103" s="32"/>
      <c r="C103" s="167" t="s">
        <v>145</v>
      </c>
      <c r="D103" s="167" t="s">
        <v>126</v>
      </c>
      <c r="E103" s="168" t="s">
        <v>146</v>
      </c>
      <c r="F103" s="169" t="s">
        <v>147</v>
      </c>
      <c r="G103" s="170" t="s">
        <v>148</v>
      </c>
      <c r="H103" s="171">
        <v>165.2</v>
      </c>
      <c r="I103" s="172"/>
      <c r="J103" s="173">
        <f>ROUND(I103*H103,2)</f>
        <v>0</v>
      </c>
      <c r="K103" s="169" t="s">
        <v>21</v>
      </c>
      <c r="L103" s="36"/>
      <c r="M103" s="174" t="s">
        <v>21</v>
      </c>
      <c r="N103" s="175" t="s">
        <v>46</v>
      </c>
      <c r="O103" s="58"/>
      <c r="P103" s="176">
        <f>O103*H103</f>
        <v>0</v>
      </c>
      <c r="Q103" s="176">
        <v>0</v>
      </c>
      <c r="R103" s="176">
        <f>Q103*H103</f>
        <v>0</v>
      </c>
      <c r="S103" s="176">
        <v>0</v>
      </c>
      <c r="T103" s="177">
        <f>S103*H103</f>
        <v>0</v>
      </c>
      <c r="AR103" s="15" t="s">
        <v>149</v>
      </c>
      <c r="AT103" s="15" t="s">
        <v>126</v>
      </c>
      <c r="AU103" s="15" t="s">
        <v>82</v>
      </c>
      <c r="AY103" s="15" t="s">
        <v>123</v>
      </c>
      <c r="BE103" s="178">
        <f>IF(N103="základní",J103,0)</f>
        <v>0</v>
      </c>
      <c r="BF103" s="178">
        <f>IF(N103="snížená",J103,0)</f>
        <v>0</v>
      </c>
      <c r="BG103" s="178">
        <f>IF(N103="zákl. přenesená",J103,0)</f>
        <v>0</v>
      </c>
      <c r="BH103" s="178">
        <f>IF(N103="sníž. přenesená",J103,0)</f>
        <v>0</v>
      </c>
      <c r="BI103" s="178">
        <f>IF(N103="nulová",J103,0)</f>
        <v>0</v>
      </c>
      <c r="BJ103" s="15" t="s">
        <v>80</v>
      </c>
      <c r="BK103" s="178">
        <f>ROUND(I103*H103,2)</f>
        <v>0</v>
      </c>
      <c r="BL103" s="15" t="s">
        <v>149</v>
      </c>
      <c r="BM103" s="15" t="s">
        <v>150</v>
      </c>
    </row>
    <row r="104" spans="2:65" s="1" customFormat="1" ht="22.5" customHeight="1">
      <c r="B104" s="32"/>
      <c r="C104" s="167" t="s">
        <v>131</v>
      </c>
      <c r="D104" s="167" t="s">
        <v>126</v>
      </c>
      <c r="E104" s="168" t="s">
        <v>151</v>
      </c>
      <c r="F104" s="169" t="s">
        <v>152</v>
      </c>
      <c r="G104" s="170" t="s">
        <v>129</v>
      </c>
      <c r="H104" s="171">
        <v>24</v>
      </c>
      <c r="I104" s="172"/>
      <c r="J104" s="173">
        <f>ROUND(I104*H104,2)</f>
        <v>0</v>
      </c>
      <c r="K104" s="169" t="s">
        <v>130</v>
      </c>
      <c r="L104" s="36"/>
      <c r="M104" s="174" t="s">
        <v>21</v>
      </c>
      <c r="N104" s="175" t="s">
        <v>46</v>
      </c>
      <c r="O104" s="58"/>
      <c r="P104" s="176">
        <f>O104*H104</f>
        <v>0</v>
      </c>
      <c r="Q104" s="176">
        <v>0</v>
      </c>
      <c r="R104" s="176">
        <f>Q104*H104</f>
        <v>0</v>
      </c>
      <c r="S104" s="176">
        <v>0</v>
      </c>
      <c r="T104" s="177">
        <f>S104*H104</f>
        <v>0</v>
      </c>
      <c r="AR104" s="15" t="s">
        <v>131</v>
      </c>
      <c r="AT104" s="15" t="s">
        <v>126</v>
      </c>
      <c r="AU104" s="15" t="s">
        <v>82</v>
      </c>
      <c r="AY104" s="15" t="s">
        <v>123</v>
      </c>
      <c r="BE104" s="178">
        <f>IF(N104="základní",J104,0)</f>
        <v>0</v>
      </c>
      <c r="BF104" s="178">
        <f>IF(N104="snížená",J104,0)</f>
        <v>0</v>
      </c>
      <c r="BG104" s="178">
        <f>IF(N104="zákl. přenesená",J104,0)</f>
        <v>0</v>
      </c>
      <c r="BH104" s="178">
        <f>IF(N104="sníž. přenesená",J104,0)</f>
        <v>0</v>
      </c>
      <c r="BI104" s="178">
        <f>IF(N104="nulová",J104,0)</f>
        <v>0</v>
      </c>
      <c r="BJ104" s="15" t="s">
        <v>80</v>
      </c>
      <c r="BK104" s="178">
        <f>ROUND(I104*H104,2)</f>
        <v>0</v>
      </c>
      <c r="BL104" s="15" t="s">
        <v>131</v>
      </c>
      <c r="BM104" s="15" t="s">
        <v>153</v>
      </c>
    </row>
    <row r="105" spans="2:65" s="1" customFormat="1" ht="58.5">
      <c r="B105" s="32"/>
      <c r="C105" s="33"/>
      <c r="D105" s="179" t="s">
        <v>133</v>
      </c>
      <c r="E105" s="33"/>
      <c r="F105" s="180" t="s">
        <v>154</v>
      </c>
      <c r="G105" s="33"/>
      <c r="H105" s="33"/>
      <c r="I105" s="96"/>
      <c r="J105" s="33"/>
      <c r="K105" s="33"/>
      <c r="L105" s="36"/>
      <c r="M105" s="181"/>
      <c r="N105" s="58"/>
      <c r="O105" s="58"/>
      <c r="P105" s="58"/>
      <c r="Q105" s="58"/>
      <c r="R105" s="58"/>
      <c r="S105" s="58"/>
      <c r="T105" s="59"/>
      <c r="AT105" s="15" t="s">
        <v>133</v>
      </c>
      <c r="AU105" s="15" t="s">
        <v>82</v>
      </c>
    </row>
    <row r="106" spans="2:65" s="11" customFormat="1">
      <c r="B106" s="182"/>
      <c r="C106" s="183"/>
      <c r="D106" s="179" t="s">
        <v>135</v>
      </c>
      <c r="E106" s="184" t="s">
        <v>21</v>
      </c>
      <c r="F106" s="185" t="s">
        <v>155</v>
      </c>
      <c r="G106" s="183"/>
      <c r="H106" s="186">
        <v>24</v>
      </c>
      <c r="I106" s="187"/>
      <c r="J106" s="183"/>
      <c r="K106" s="183"/>
      <c r="L106" s="188"/>
      <c r="M106" s="189"/>
      <c r="N106" s="190"/>
      <c r="O106" s="190"/>
      <c r="P106" s="190"/>
      <c r="Q106" s="190"/>
      <c r="R106" s="190"/>
      <c r="S106" s="190"/>
      <c r="T106" s="191"/>
      <c r="AT106" s="192" t="s">
        <v>135</v>
      </c>
      <c r="AU106" s="192" t="s">
        <v>82</v>
      </c>
      <c r="AV106" s="11" t="s">
        <v>82</v>
      </c>
      <c r="AW106" s="11" t="s">
        <v>36</v>
      </c>
      <c r="AX106" s="11" t="s">
        <v>80</v>
      </c>
      <c r="AY106" s="192" t="s">
        <v>123</v>
      </c>
    </row>
    <row r="107" spans="2:65" s="1" customFormat="1" ht="22.5" customHeight="1">
      <c r="B107" s="32"/>
      <c r="C107" s="167" t="s">
        <v>156</v>
      </c>
      <c r="D107" s="167" t="s">
        <v>126</v>
      </c>
      <c r="E107" s="168" t="s">
        <v>157</v>
      </c>
      <c r="F107" s="169" t="s">
        <v>158</v>
      </c>
      <c r="G107" s="170" t="s">
        <v>129</v>
      </c>
      <c r="H107" s="171">
        <v>1440</v>
      </c>
      <c r="I107" s="172"/>
      <c r="J107" s="173">
        <f>ROUND(I107*H107,2)</f>
        <v>0</v>
      </c>
      <c r="K107" s="169" t="s">
        <v>130</v>
      </c>
      <c r="L107" s="36"/>
      <c r="M107" s="174" t="s">
        <v>21</v>
      </c>
      <c r="N107" s="175" t="s">
        <v>46</v>
      </c>
      <c r="O107" s="58"/>
      <c r="P107" s="176">
        <f>O107*H107</f>
        <v>0</v>
      </c>
      <c r="Q107" s="176">
        <v>0</v>
      </c>
      <c r="R107" s="176">
        <f>Q107*H107</f>
        <v>0</v>
      </c>
      <c r="S107" s="176">
        <v>0</v>
      </c>
      <c r="T107" s="177">
        <f>S107*H107</f>
        <v>0</v>
      </c>
      <c r="AR107" s="15" t="s">
        <v>131</v>
      </c>
      <c r="AT107" s="15" t="s">
        <v>126</v>
      </c>
      <c r="AU107" s="15" t="s">
        <v>82</v>
      </c>
      <c r="AY107" s="15" t="s">
        <v>123</v>
      </c>
      <c r="BE107" s="178">
        <f>IF(N107="základní",J107,0)</f>
        <v>0</v>
      </c>
      <c r="BF107" s="178">
        <f>IF(N107="snížená",J107,0)</f>
        <v>0</v>
      </c>
      <c r="BG107" s="178">
        <f>IF(N107="zákl. přenesená",J107,0)</f>
        <v>0</v>
      </c>
      <c r="BH107" s="178">
        <f>IF(N107="sníž. přenesená",J107,0)</f>
        <v>0</v>
      </c>
      <c r="BI107" s="178">
        <f>IF(N107="nulová",J107,0)</f>
        <v>0</v>
      </c>
      <c r="BJ107" s="15" t="s">
        <v>80</v>
      </c>
      <c r="BK107" s="178">
        <f>ROUND(I107*H107,2)</f>
        <v>0</v>
      </c>
      <c r="BL107" s="15" t="s">
        <v>131</v>
      </c>
      <c r="BM107" s="15" t="s">
        <v>159</v>
      </c>
    </row>
    <row r="108" spans="2:65" s="1" customFormat="1" ht="58.5">
      <c r="B108" s="32"/>
      <c r="C108" s="33"/>
      <c r="D108" s="179" t="s">
        <v>133</v>
      </c>
      <c r="E108" s="33"/>
      <c r="F108" s="180" t="s">
        <v>154</v>
      </c>
      <c r="G108" s="33"/>
      <c r="H108" s="33"/>
      <c r="I108" s="96"/>
      <c r="J108" s="33"/>
      <c r="K108" s="33"/>
      <c r="L108" s="36"/>
      <c r="M108" s="181"/>
      <c r="N108" s="58"/>
      <c r="O108" s="58"/>
      <c r="P108" s="58"/>
      <c r="Q108" s="58"/>
      <c r="R108" s="58"/>
      <c r="S108" s="58"/>
      <c r="T108" s="59"/>
      <c r="AT108" s="15" t="s">
        <v>133</v>
      </c>
      <c r="AU108" s="15" t="s">
        <v>82</v>
      </c>
    </row>
    <row r="109" spans="2:65" s="11" customFormat="1">
      <c r="B109" s="182"/>
      <c r="C109" s="183"/>
      <c r="D109" s="179" t="s">
        <v>135</v>
      </c>
      <c r="E109" s="183"/>
      <c r="F109" s="185" t="s">
        <v>160</v>
      </c>
      <c r="G109" s="183"/>
      <c r="H109" s="186">
        <v>1440</v>
      </c>
      <c r="I109" s="187"/>
      <c r="J109" s="183"/>
      <c r="K109" s="183"/>
      <c r="L109" s="188"/>
      <c r="M109" s="189"/>
      <c r="N109" s="190"/>
      <c r="O109" s="190"/>
      <c r="P109" s="190"/>
      <c r="Q109" s="190"/>
      <c r="R109" s="190"/>
      <c r="S109" s="190"/>
      <c r="T109" s="191"/>
      <c r="AT109" s="192" t="s">
        <v>135</v>
      </c>
      <c r="AU109" s="192" t="s">
        <v>82</v>
      </c>
      <c r="AV109" s="11" t="s">
        <v>82</v>
      </c>
      <c r="AW109" s="11" t="s">
        <v>4</v>
      </c>
      <c r="AX109" s="11" t="s">
        <v>80</v>
      </c>
      <c r="AY109" s="192" t="s">
        <v>123</v>
      </c>
    </row>
    <row r="110" spans="2:65" s="1" customFormat="1" ht="22.5" customHeight="1">
      <c r="B110" s="32"/>
      <c r="C110" s="167" t="s">
        <v>124</v>
      </c>
      <c r="D110" s="167" t="s">
        <v>126</v>
      </c>
      <c r="E110" s="168" t="s">
        <v>161</v>
      </c>
      <c r="F110" s="169" t="s">
        <v>162</v>
      </c>
      <c r="G110" s="170" t="s">
        <v>129</v>
      </c>
      <c r="H110" s="171">
        <v>24</v>
      </c>
      <c r="I110" s="172"/>
      <c r="J110" s="173">
        <f>ROUND(I110*H110,2)</f>
        <v>0</v>
      </c>
      <c r="K110" s="169" t="s">
        <v>130</v>
      </c>
      <c r="L110" s="36"/>
      <c r="M110" s="174" t="s">
        <v>21</v>
      </c>
      <c r="N110" s="175" t="s">
        <v>46</v>
      </c>
      <c r="O110" s="58"/>
      <c r="P110" s="176">
        <f>O110*H110</f>
        <v>0</v>
      </c>
      <c r="Q110" s="176">
        <v>0</v>
      </c>
      <c r="R110" s="176">
        <f>Q110*H110</f>
        <v>0</v>
      </c>
      <c r="S110" s="176">
        <v>0</v>
      </c>
      <c r="T110" s="177">
        <f>S110*H110</f>
        <v>0</v>
      </c>
      <c r="AR110" s="15" t="s">
        <v>131</v>
      </c>
      <c r="AT110" s="15" t="s">
        <v>126</v>
      </c>
      <c r="AU110" s="15" t="s">
        <v>82</v>
      </c>
      <c r="AY110" s="15" t="s">
        <v>123</v>
      </c>
      <c r="BE110" s="178">
        <f>IF(N110="základní",J110,0)</f>
        <v>0</v>
      </c>
      <c r="BF110" s="178">
        <f>IF(N110="snížená",J110,0)</f>
        <v>0</v>
      </c>
      <c r="BG110" s="178">
        <f>IF(N110="zákl. přenesená",J110,0)</f>
        <v>0</v>
      </c>
      <c r="BH110" s="178">
        <f>IF(N110="sníž. přenesená",J110,0)</f>
        <v>0</v>
      </c>
      <c r="BI110" s="178">
        <f>IF(N110="nulová",J110,0)</f>
        <v>0</v>
      </c>
      <c r="BJ110" s="15" t="s">
        <v>80</v>
      </c>
      <c r="BK110" s="178">
        <f>ROUND(I110*H110,2)</f>
        <v>0</v>
      </c>
      <c r="BL110" s="15" t="s">
        <v>131</v>
      </c>
      <c r="BM110" s="15" t="s">
        <v>163</v>
      </c>
    </row>
    <row r="111" spans="2:65" s="1" customFormat="1" ht="29.25">
      <c r="B111" s="32"/>
      <c r="C111" s="33"/>
      <c r="D111" s="179" t="s">
        <v>133</v>
      </c>
      <c r="E111" s="33"/>
      <c r="F111" s="180" t="s">
        <v>164</v>
      </c>
      <c r="G111" s="33"/>
      <c r="H111" s="33"/>
      <c r="I111" s="96"/>
      <c r="J111" s="33"/>
      <c r="K111" s="33"/>
      <c r="L111" s="36"/>
      <c r="M111" s="181"/>
      <c r="N111" s="58"/>
      <c r="O111" s="58"/>
      <c r="P111" s="58"/>
      <c r="Q111" s="58"/>
      <c r="R111" s="58"/>
      <c r="S111" s="58"/>
      <c r="T111" s="59"/>
      <c r="AT111" s="15" t="s">
        <v>133</v>
      </c>
      <c r="AU111" s="15" t="s">
        <v>82</v>
      </c>
    </row>
    <row r="112" spans="2:65" s="1" customFormat="1" ht="16.5" customHeight="1">
      <c r="B112" s="32"/>
      <c r="C112" s="167" t="s">
        <v>165</v>
      </c>
      <c r="D112" s="167" t="s">
        <v>126</v>
      </c>
      <c r="E112" s="168" t="s">
        <v>166</v>
      </c>
      <c r="F112" s="169" t="s">
        <v>167</v>
      </c>
      <c r="G112" s="170" t="s">
        <v>129</v>
      </c>
      <c r="H112" s="171">
        <v>697.89</v>
      </c>
      <c r="I112" s="172"/>
      <c r="J112" s="173">
        <f>ROUND(I112*H112,2)</f>
        <v>0</v>
      </c>
      <c r="K112" s="169" t="s">
        <v>130</v>
      </c>
      <c r="L112" s="36"/>
      <c r="M112" s="174" t="s">
        <v>21</v>
      </c>
      <c r="N112" s="175" t="s">
        <v>46</v>
      </c>
      <c r="O112" s="58"/>
      <c r="P112" s="176">
        <f>O112*H112</f>
        <v>0</v>
      </c>
      <c r="Q112" s="176">
        <v>0</v>
      </c>
      <c r="R112" s="176">
        <f>Q112*H112</f>
        <v>0</v>
      </c>
      <c r="S112" s="176">
        <v>0</v>
      </c>
      <c r="T112" s="177">
        <f>S112*H112</f>
        <v>0</v>
      </c>
      <c r="AR112" s="15" t="s">
        <v>131</v>
      </c>
      <c r="AT112" s="15" t="s">
        <v>126</v>
      </c>
      <c r="AU112" s="15" t="s">
        <v>82</v>
      </c>
      <c r="AY112" s="15" t="s">
        <v>123</v>
      </c>
      <c r="BE112" s="178">
        <f>IF(N112="základní",J112,0)</f>
        <v>0</v>
      </c>
      <c r="BF112" s="178">
        <f>IF(N112="snížená",J112,0)</f>
        <v>0</v>
      </c>
      <c r="BG112" s="178">
        <f>IF(N112="zákl. přenesená",J112,0)</f>
        <v>0</v>
      </c>
      <c r="BH112" s="178">
        <f>IF(N112="sníž. přenesená",J112,0)</f>
        <v>0</v>
      </c>
      <c r="BI112" s="178">
        <f>IF(N112="nulová",J112,0)</f>
        <v>0</v>
      </c>
      <c r="BJ112" s="15" t="s">
        <v>80</v>
      </c>
      <c r="BK112" s="178">
        <f>ROUND(I112*H112,2)</f>
        <v>0</v>
      </c>
      <c r="BL112" s="15" t="s">
        <v>131</v>
      </c>
      <c r="BM112" s="15" t="s">
        <v>168</v>
      </c>
    </row>
    <row r="113" spans="2:65" s="1" customFormat="1" ht="195">
      <c r="B113" s="32"/>
      <c r="C113" s="33"/>
      <c r="D113" s="179" t="s">
        <v>133</v>
      </c>
      <c r="E113" s="33"/>
      <c r="F113" s="180" t="s">
        <v>169</v>
      </c>
      <c r="G113" s="33"/>
      <c r="H113" s="33"/>
      <c r="I113" s="96"/>
      <c r="J113" s="33"/>
      <c r="K113" s="33"/>
      <c r="L113" s="36"/>
      <c r="M113" s="181"/>
      <c r="N113" s="58"/>
      <c r="O113" s="58"/>
      <c r="P113" s="58"/>
      <c r="Q113" s="58"/>
      <c r="R113" s="58"/>
      <c r="S113" s="58"/>
      <c r="T113" s="59"/>
      <c r="AT113" s="15" t="s">
        <v>133</v>
      </c>
      <c r="AU113" s="15" t="s">
        <v>82</v>
      </c>
    </row>
    <row r="114" spans="2:65" s="11" customFormat="1">
      <c r="B114" s="182"/>
      <c r="C114" s="183"/>
      <c r="D114" s="179" t="s">
        <v>135</v>
      </c>
      <c r="E114" s="184" t="s">
        <v>21</v>
      </c>
      <c r="F114" s="185" t="s">
        <v>170</v>
      </c>
      <c r="G114" s="183"/>
      <c r="H114" s="186">
        <v>697.89</v>
      </c>
      <c r="I114" s="187"/>
      <c r="J114" s="183"/>
      <c r="K114" s="183"/>
      <c r="L114" s="188"/>
      <c r="M114" s="189"/>
      <c r="N114" s="190"/>
      <c r="O114" s="190"/>
      <c r="P114" s="190"/>
      <c r="Q114" s="190"/>
      <c r="R114" s="190"/>
      <c r="S114" s="190"/>
      <c r="T114" s="191"/>
      <c r="AT114" s="192" t="s">
        <v>135</v>
      </c>
      <c r="AU114" s="192" t="s">
        <v>82</v>
      </c>
      <c r="AV114" s="11" t="s">
        <v>82</v>
      </c>
      <c r="AW114" s="11" t="s">
        <v>36</v>
      </c>
      <c r="AX114" s="11" t="s">
        <v>80</v>
      </c>
      <c r="AY114" s="192" t="s">
        <v>123</v>
      </c>
    </row>
    <row r="115" spans="2:65" s="1" customFormat="1" ht="22.5" customHeight="1">
      <c r="B115" s="32"/>
      <c r="C115" s="167" t="s">
        <v>171</v>
      </c>
      <c r="D115" s="167" t="s">
        <v>126</v>
      </c>
      <c r="E115" s="168" t="s">
        <v>172</v>
      </c>
      <c r="F115" s="169" t="s">
        <v>173</v>
      </c>
      <c r="G115" s="170" t="s">
        <v>148</v>
      </c>
      <c r="H115" s="171">
        <v>0.2</v>
      </c>
      <c r="I115" s="172"/>
      <c r="J115" s="173">
        <f>ROUND(I115*H115,2)</f>
        <v>0</v>
      </c>
      <c r="K115" s="169" t="s">
        <v>130</v>
      </c>
      <c r="L115" s="36"/>
      <c r="M115" s="174" t="s">
        <v>21</v>
      </c>
      <c r="N115" s="175" t="s">
        <v>46</v>
      </c>
      <c r="O115" s="58"/>
      <c r="P115" s="176">
        <f>O115*H115</f>
        <v>0</v>
      </c>
      <c r="Q115" s="176">
        <v>1.07E-3</v>
      </c>
      <c r="R115" s="176">
        <f>Q115*H115</f>
        <v>2.14E-4</v>
      </c>
      <c r="S115" s="176">
        <v>4.4999999999999998E-2</v>
      </c>
      <c r="T115" s="177">
        <f>S115*H115</f>
        <v>8.9999999999999993E-3</v>
      </c>
      <c r="AR115" s="15" t="s">
        <v>131</v>
      </c>
      <c r="AT115" s="15" t="s">
        <v>126</v>
      </c>
      <c r="AU115" s="15" t="s">
        <v>82</v>
      </c>
      <c r="AY115" s="15" t="s">
        <v>123</v>
      </c>
      <c r="BE115" s="178">
        <f>IF(N115="základní",J115,0)</f>
        <v>0</v>
      </c>
      <c r="BF115" s="178">
        <f>IF(N115="snížená",J115,0)</f>
        <v>0</v>
      </c>
      <c r="BG115" s="178">
        <f>IF(N115="zákl. přenesená",J115,0)</f>
        <v>0</v>
      </c>
      <c r="BH115" s="178">
        <f>IF(N115="sníž. přenesená",J115,0)</f>
        <v>0</v>
      </c>
      <c r="BI115" s="178">
        <f>IF(N115="nulová",J115,0)</f>
        <v>0</v>
      </c>
      <c r="BJ115" s="15" t="s">
        <v>80</v>
      </c>
      <c r="BK115" s="178">
        <f>ROUND(I115*H115,2)</f>
        <v>0</v>
      </c>
      <c r="BL115" s="15" t="s">
        <v>131</v>
      </c>
      <c r="BM115" s="15" t="s">
        <v>174</v>
      </c>
    </row>
    <row r="116" spans="2:65" s="1" customFormat="1" ht="48.75">
      <c r="B116" s="32"/>
      <c r="C116" s="33"/>
      <c r="D116" s="179" t="s">
        <v>133</v>
      </c>
      <c r="E116" s="33"/>
      <c r="F116" s="180" t="s">
        <v>175</v>
      </c>
      <c r="G116" s="33"/>
      <c r="H116" s="33"/>
      <c r="I116" s="96"/>
      <c r="J116" s="33"/>
      <c r="K116" s="33"/>
      <c r="L116" s="36"/>
      <c r="M116" s="181"/>
      <c r="N116" s="58"/>
      <c r="O116" s="58"/>
      <c r="P116" s="58"/>
      <c r="Q116" s="58"/>
      <c r="R116" s="58"/>
      <c r="S116" s="58"/>
      <c r="T116" s="59"/>
      <c r="AT116" s="15" t="s">
        <v>133</v>
      </c>
      <c r="AU116" s="15" t="s">
        <v>82</v>
      </c>
    </row>
    <row r="117" spans="2:65" s="11" customFormat="1">
      <c r="B117" s="182"/>
      <c r="C117" s="183"/>
      <c r="D117" s="179" t="s">
        <v>135</v>
      </c>
      <c r="E117" s="184" t="s">
        <v>21</v>
      </c>
      <c r="F117" s="185" t="s">
        <v>176</v>
      </c>
      <c r="G117" s="183"/>
      <c r="H117" s="186">
        <v>0.2</v>
      </c>
      <c r="I117" s="187"/>
      <c r="J117" s="183"/>
      <c r="K117" s="183"/>
      <c r="L117" s="188"/>
      <c r="M117" s="189"/>
      <c r="N117" s="190"/>
      <c r="O117" s="190"/>
      <c r="P117" s="190"/>
      <c r="Q117" s="190"/>
      <c r="R117" s="190"/>
      <c r="S117" s="190"/>
      <c r="T117" s="191"/>
      <c r="AT117" s="192" t="s">
        <v>135</v>
      </c>
      <c r="AU117" s="192" t="s">
        <v>82</v>
      </c>
      <c r="AV117" s="11" t="s">
        <v>82</v>
      </c>
      <c r="AW117" s="11" t="s">
        <v>36</v>
      </c>
      <c r="AX117" s="11" t="s">
        <v>80</v>
      </c>
      <c r="AY117" s="192" t="s">
        <v>123</v>
      </c>
    </row>
    <row r="118" spans="2:65" s="1" customFormat="1" ht="16.5" customHeight="1">
      <c r="B118" s="32"/>
      <c r="C118" s="167" t="s">
        <v>143</v>
      </c>
      <c r="D118" s="167" t="s">
        <v>126</v>
      </c>
      <c r="E118" s="168" t="s">
        <v>177</v>
      </c>
      <c r="F118" s="169" t="s">
        <v>178</v>
      </c>
      <c r="G118" s="170" t="s">
        <v>129</v>
      </c>
      <c r="H118" s="171">
        <v>697.89</v>
      </c>
      <c r="I118" s="172"/>
      <c r="J118" s="173">
        <f>ROUND(I118*H118,2)</f>
        <v>0</v>
      </c>
      <c r="K118" s="169" t="s">
        <v>130</v>
      </c>
      <c r="L118" s="36"/>
      <c r="M118" s="174" t="s">
        <v>21</v>
      </c>
      <c r="N118" s="175" t="s">
        <v>46</v>
      </c>
      <c r="O118" s="58"/>
      <c r="P118" s="176">
        <f>O118*H118</f>
        <v>0</v>
      </c>
      <c r="Q118" s="176">
        <v>0</v>
      </c>
      <c r="R118" s="176">
        <f>Q118*H118</f>
        <v>0</v>
      </c>
      <c r="S118" s="176">
        <v>0</v>
      </c>
      <c r="T118" s="177">
        <f>S118*H118</f>
        <v>0</v>
      </c>
      <c r="AR118" s="15" t="s">
        <v>131</v>
      </c>
      <c r="AT118" s="15" t="s">
        <v>126</v>
      </c>
      <c r="AU118" s="15" t="s">
        <v>82</v>
      </c>
      <c r="AY118" s="15" t="s">
        <v>123</v>
      </c>
      <c r="BE118" s="178">
        <f>IF(N118="základní",J118,0)</f>
        <v>0</v>
      </c>
      <c r="BF118" s="178">
        <f>IF(N118="snížená",J118,0)</f>
        <v>0</v>
      </c>
      <c r="BG118" s="178">
        <f>IF(N118="zákl. přenesená",J118,0)</f>
        <v>0</v>
      </c>
      <c r="BH118" s="178">
        <f>IF(N118="sníž. přenesená",J118,0)</f>
        <v>0</v>
      </c>
      <c r="BI118" s="178">
        <f>IF(N118="nulová",J118,0)</f>
        <v>0</v>
      </c>
      <c r="BJ118" s="15" t="s">
        <v>80</v>
      </c>
      <c r="BK118" s="178">
        <f>ROUND(I118*H118,2)</f>
        <v>0</v>
      </c>
      <c r="BL118" s="15" t="s">
        <v>131</v>
      </c>
      <c r="BM118" s="15" t="s">
        <v>179</v>
      </c>
    </row>
    <row r="119" spans="2:65" s="1" customFormat="1" ht="58.5">
      <c r="B119" s="32"/>
      <c r="C119" s="33"/>
      <c r="D119" s="179" t="s">
        <v>133</v>
      </c>
      <c r="E119" s="33"/>
      <c r="F119" s="180" t="s">
        <v>180</v>
      </c>
      <c r="G119" s="33"/>
      <c r="H119" s="33"/>
      <c r="I119" s="96"/>
      <c r="J119" s="33"/>
      <c r="K119" s="33"/>
      <c r="L119" s="36"/>
      <c r="M119" s="181"/>
      <c r="N119" s="58"/>
      <c r="O119" s="58"/>
      <c r="P119" s="58"/>
      <c r="Q119" s="58"/>
      <c r="R119" s="58"/>
      <c r="S119" s="58"/>
      <c r="T119" s="59"/>
      <c r="AT119" s="15" t="s">
        <v>133</v>
      </c>
      <c r="AU119" s="15" t="s">
        <v>82</v>
      </c>
    </row>
    <row r="120" spans="2:65" s="10" customFormat="1" ht="22.9" customHeight="1">
      <c r="B120" s="151"/>
      <c r="C120" s="152"/>
      <c r="D120" s="153" t="s">
        <v>74</v>
      </c>
      <c r="E120" s="165" t="s">
        <v>181</v>
      </c>
      <c r="F120" s="165" t="s">
        <v>182</v>
      </c>
      <c r="G120" s="152"/>
      <c r="H120" s="152"/>
      <c r="I120" s="155"/>
      <c r="J120" s="166">
        <f>BK120</f>
        <v>0</v>
      </c>
      <c r="K120" s="152"/>
      <c r="L120" s="157"/>
      <c r="M120" s="158"/>
      <c r="N120" s="159"/>
      <c r="O120" s="159"/>
      <c r="P120" s="160">
        <f>SUM(P121:P143)</f>
        <v>0</v>
      </c>
      <c r="Q120" s="159"/>
      <c r="R120" s="160">
        <f>SUM(R121:R143)</f>
        <v>0</v>
      </c>
      <c r="S120" s="159"/>
      <c r="T120" s="161">
        <f>SUM(T121:T143)</f>
        <v>0</v>
      </c>
      <c r="AR120" s="162" t="s">
        <v>80</v>
      </c>
      <c r="AT120" s="163" t="s">
        <v>74</v>
      </c>
      <c r="AU120" s="163" t="s">
        <v>80</v>
      </c>
      <c r="AY120" s="162" t="s">
        <v>123</v>
      </c>
      <c r="BK120" s="164">
        <f>SUM(BK121:BK143)</f>
        <v>0</v>
      </c>
    </row>
    <row r="121" spans="2:65" s="1" customFormat="1" ht="22.5" customHeight="1">
      <c r="B121" s="32"/>
      <c r="C121" s="167" t="s">
        <v>183</v>
      </c>
      <c r="D121" s="167" t="s">
        <v>126</v>
      </c>
      <c r="E121" s="168" t="s">
        <v>184</v>
      </c>
      <c r="F121" s="169" t="s">
        <v>185</v>
      </c>
      <c r="G121" s="170" t="s">
        <v>186</v>
      </c>
      <c r="H121" s="171">
        <v>148.31700000000001</v>
      </c>
      <c r="I121" s="172"/>
      <c r="J121" s="173">
        <f>ROUND(I121*H121,2)</f>
        <v>0</v>
      </c>
      <c r="K121" s="169" t="s">
        <v>130</v>
      </c>
      <c r="L121" s="36"/>
      <c r="M121" s="174" t="s">
        <v>21</v>
      </c>
      <c r="N121" s="175" t="s">
        <v>46</v>
      </c>
      <c r="O121" s="58"/>
      <c r="P121" s="176">
        <f>O121*H121</f>
        <v>0</v>
      </c>
      <c r="Q121" s="176">
        <v>0</v>
      </c>
      <c r="R121" s="176">
        <f>Q121*H121</f>
        <v>0</v>
      </c>
      <c r="S121" s="176">
        <v>0</v>
      </c>
      <c r="T121" s="177">
        <f>S121*H121</f>
        <v>0</v>
      </c>
      <c r="AR121" s="15" t="s">
        <v>131</v>
      </c>
      <c r="AT121" s="15" t="s">
        <v>126</v>
      </c>
      <c r="AU121" s="15" t="s">
        <v>82</v>
      </c>
      <c r="AY121" s="15" t="s">
        <v>123</v>
      </c>
      <c r="BE121" s="178">
        <f>IF(N121="základní",J121,0)</f>
        <v>0</v>
      </c>
      <c r="BF121" s="178">
        <f>IF(N121="snížená",J121,0)</f>
        <v>0</v>
      </c>
      <c r="BG121" s="178">
        <f>IF(N121="zákl. přenesená",J121,0)</f>
        <v>0</v>
      </c>
      <c r="BH121" s="178">
        <f>IF(N121="sníž. přenesená",J121,0)</f>
        <v>0</v>
      </c>
      <c r="BI121" s="178">
        <f>IF(N121="nulová",J121,0)</f>
        <v>0</v>
      </c>
      <c r="BJ121" s="15" t="s">
        <v>80</v>
      </c>
      <c r="BK121" s="178">
        <f>ROUND(I121*H121,2)</f>
        <v>0</v>
      </c>
      <c r="BL121" s="15" t="s">
        <v>131</v>
      </c>
      <c r="BM121" s="15" t="s">
        <v>187</v>
      </c>
    </row>
    <row r="122" spans="2:65" s="1" customFormat="1" ht="107.25">
      <c r="B122" s="32"/>
      <c r="C122" s="33"/>
      <c r="D122" s="179" t="s">
        <v>133</v>
      </c>
      <c r="E122" s="33"/>
      <c r="F122" s="180" t="s">
        <v>188</v>
      </c>
      <c r="G122" s="33"/>
      <c r="H122" s="33"/>
      <c r="I122" s="96"/>
      <c r="J122" s="33"/>
      <c r="K122" s="33"/>
      <c r="L122" s="36"/>
      <c r="M122" s="181"/>
      <c r="N122" s="58"/>
      <c r="O122" s="58"/>
      <c r="P122" s="58"/>
      <c r="Q122" s="58"/>
      <c r="R122" s="58"/>
      <c r="S122" s="58"/>
      <c r="T122" s="59"/>
      <c r="AT122" s="15" t="s">
        <v>133</v>
      </c>
      <c r="AU122" s="15" t="s">
        <v>82</v>
      </c>
    </row>
    <row r="123" spans="2:65" s="1" customFormat="1" ht="16.5" customHeight="1">
      <c r="B123" s="32"/>
      <c r="C123" s="167" t="s">
        <v>189</v>
      </c>
      <c r="D123" s="167" t="s">
        <v>126</v>
      </c>
      <c r="E123" s="168" t="s">
        <v>190</v>
      </c>
      <c r="F123" s="169" t="s">
        <v>191</v>
      </c>
      <c r="G123" s="170" t="s">
        <v>148</v>
      </c>
      <c r="H123" s="171">
        <v>7</v>
      </c>
      <c r="I123" s="172"/>
      <c r="J123" s="173">
        <f>ROUND(I123*H123,2)</f>
        <v>0</v>
      </c>
      <c r="K123" s="169" t="s">
        <v>130</v>
      </c>
      <c r="L123" s="36"/>
      <c r="M123" s="174" t="s">
        <v>21</v>
      </c>
      <c r="N123" s="175" t="s">
        <v>46</v>
      </c>
      <c r="O123" s="58"/>
      <c r="P123" s="176">
        <f>O123*H123</f>
        <v>0</v>
      </c>
      <c r="Q123" s="176">
        <v>0</v>
      </c>
      <c r="R123" s="176">
        <f>Q123*H123</f>
        <v>0</v>
      </c>
      <c r="S123" s="176">
        <v>0</v>
      </c>
      <c r="T123" s="177">
        <f>S123*H123</f>
        <v>0</v>
      </c>
      <c r="AR123" s="15" t="s">
        <v>131</v>
      </c>
      <c r="AT123" s="15" t="s">
        <v>126</v>
      </c>
      <c r="AU123" s="15" t="s">
        <v>82</v>
      </c>
      <c r="AY123" s="15" t="s">
        <v>123</v>
      </c>
      <c r="BE123" s="178">
        <f>IF(N123="základní",J123,0)</f>
        <v>0</v>
      </c>
      <c r="BF123" s="178">
        <f>IF(N123="snížená",J123,0)</f>
        <v>0</v>
      </c>
      <c r="BG123" s="178">
        <f>IF(N123="zákl. přenesená",J123,0)</f>
        <v>0</v>
      </c>
      <c r="BH123" s="178">
        <f>IF(N123="sníž. přenesená",J123,0)</f>
        <v>0</v>
      </c>
      <c r="BI123" s="178">
        <f>IF(N123="nulová",J123,0)</f>
        <v>0</v>
      </c>
      <c r="BJ123" s="15" t="s">
        <v>80</v>
      </c>
      <c r="BK123" s="178">
        <f>ROUND(I123*H123,2)</f>
        <v>0</v>
      </c>
      <c r="BL123" s="15" t="s">
        <v>131</v>
      </c>
      <c r="BM123" s="15" t="s">
        <v>192</v>
      </c>
    </row>
    <row r="124" spans="2:65" s="1" customFormat="1" ht="58.5">
      <c r="B124" s="32"/>
      <c r="C124" s="33"/>
      <c r="D124" s="179" t="s">
        <v>133</v>
      </c>
      <c r="E124" s="33"/>
      <c r="F124" s="180" t="s">
        <v>193</v>
      </c>
      <c r="G124" s="33"/>
      <c r="H124" s="33"/>
      <c r="I124" s="96"/>
      <c r="J124" s="33"/>
      <c r="K124" s="33"/>
      <c r="L124" s="36"/>
      <c r="M124" s="181"/>
      <c r="N124" s="58"/>
      <c r="O124" s="58"/>
      <c r="P124" s="58"/>
      <c r="Q124" s="58"/>
      <c r="R124" s="58"/>
      <c r="S124" s="58"/>
      <c r="T124" s="59"/>
      <c r="AT124" s="15" t="s">
        <v>133</v>
      </c>
      <c r="AU124" s="15" t="s">
        <v>82</v>
      </c>
    </row>
    <row r="125" spans="2:65" s="1" customFormat="1" ht="16.5" customHeight="1">
      <c r="B125" s="32"/>
      <c r="C125" s="167" t="s">
        <v>194</v>
      </c>
      <c r="D125" s="167" t="s">
        <v>126</v>
      </c>
      <c r="E125" s="168" t="s">
        <v>195</v>
      </c>
      <c r="F125" s="169" t="s">
        <v>196</v>
      </c>
      <c r="G125" s="170" t="s">
        <v>148</v>
      </c>
      <c r="H125" s="171">
        <v>49</v>
      </c>
      <c r="I125" s="172"/>
      <c r="J125" s="173">
        <f>ROUND(I125*H125,2)</f>
        <v>0</v>
      </c>
      <c r="K125" s="169" t="s">
        <v>130</v>
      </c>
      <c r="L125" s="36"/>
      <c r="M125" s="174" t="s">
        <v>21</v>
      </c>
      <c r="N125" s="175" t="s">
        <v>46</v>
      </c>
      <c r="O125" s="58"/>
      <c r="P125" s="176">
        <f>O125*H125</f>
        <v>0</v>
      </c>
      <c r="Q125" s="176">
        <v>0</v>
      </c>
      <c r="R125" s="176">
        <f>Q125*H125</f>
        <v>0</v>
      </c>
      <c r="S125" s="176">
        <v>0</v>
      </c>
      <c r="T125" s="177">
        <f>S125*H125</f>
        <v>0</v>
      </c>
      <c r="AR125" s="15" t="s">
        <v>131</v>
      </c>
      <c r="AT125" s="15" t="s">
        <v>126</v>
      </c>
      <c r="AU125" s="15" t="s">
        <v>82</v>
      </c>
      <c r="AY125" s="15" t="s">
        <v>123</v>
      </c>
      <c r="BE125" s="178">
        <f>IF(N125="základní",J125,0)</f>
        <v>0</v>
      </c>
      <c r="BF125" s="178">
        <f>IF(N125="snížená",J125,0)</f>
        <v>0</v>
      </c>
      <c r="BG125" s="178">
        <f>IF(N125="zákl. přenesená",J125,0)</f>
        <v>0</v>
      </c>
      <c r="BH125" s="178">
        <f>IF(N125="sníž. přenesená",J125,0)</f>
        <v>0</v>
      </c>
      <c r="BI125" s="178">
        <f>IF(N125="nulová",J125,0)</f>
        <v>0</v>
      </c>
      <c r="BJ125" s="15" t="s">
        <v>80</v>
      </c>
      <c r="BK125" s="178">
        <f>ROUND(I125*H125,2)</f>
        <v>0</v>
      </c>
      <c r="BL125" s="15" t="s">
        <v>131</v>
      </c>
      <c r="BM125" s="15" t="s">
        <v>197</v>
      </c>
    </row>
    <row r="126" spans="2:65" s="1" customFormat="1" ht="58.5">
      <c r="B126" s="32"/>
      <c r="C126" s="33"/>
      <c r="D126" s="179" t="s">
        <v>133</v>
      </c>
      <c r="E126" s="33"/>
      <c r="F126" s="180" t="s">
        <v>193</v>
      </c>
      <c r="G126" s="33"/>
      <c r="H126" s="33"/>
      <c r="I126" s="96"/>
      <c r="J126" s="33"/>
      <c r="K126" s="33"/>
      <c r="L126" s="36"/>
      <c r="M126" s="181"/>
      <c r="N126" s="58"/>
      <c r="O126" s="58"/>
      <c r="P126" s="58"/>
      <c r="Q126" s="58"/>
      <c r="R126" s="58"/>
      <c r="S126" s="58"/>
      <c r="T126" s="59"/>
      <c r="AT126" s="15" t="s">
        <v>133</v>
      </c>
      <c r="AU126" s="15" t="s">
        <v>82</v>
      </c>
    </row>
    <row r="127" spans="2:65" s="11" customFormat="1">
      <c r="B127" s="182"/>
      <c r="C127" s="183"/>
      <c r="D127" s="179" t="s">
        <v>135</v>
      </c>
      <c r="E127" s="184" t="s">
        <v>21</v>
      </c>
      <c r="F127" s="185" t="s">
        <v>198</v>
      </c>
      <c r="G127" s="183"/>
      <c r="H127" s="186">
        <v>49</v>
      </c>
      <c r="I127" s="187"/>
      <c r="J127" s="183"/>
      <c r="K127" s="183"/>
      <c r="L127" s="188"/>
      <c r="M127" s="189"/>
      <c r="N127" s="190"/>
      <c r="O127" s="190"/>
      <c r="P127" s="190"/>
      <c r="Q127" s="190"/>
      <c r="R127" s="190"/>
      <c r="S127" s="190"/>
      <c r="T127" s="191"/>
      <c r="AT127" s="192" t="s">
        <v>135</v>
      </c>
      <c r="AU127" s="192" t="s">
        <v>82</v>
      </c>
      <c r="AV127" s="11" t="s">
        <v>82</v>
      </c>
      <c r="AW127" s="11" t="s">
        <v>36</v>
      </c>
      <c r="AX127" s="11" t="s">
        <v>80</v>
      </c>
      <c r="AY127" s="192" t="s">
        <v>123</v>
      </c>
    </row>
    <row r="128" spans="2:65" s="1" customFormat="1" ht="16.5" customHeight="1">
      <c r="B128" s="32"/>
      <c r="C128" s="167" t="s">
        <v>199</v>
      </c>
      <c r="D128" s="167" t="s">
        <v>126</v>
      </c>
      <c r="E128" s="168" t="s">
        <v>200</v>
      </c>
      <c r="F128" s="169" t="s">
        <v>201</v>
      </c>
      <c r="G128" s="170" t="s">
        <v>186</v>
      </c>
      <c r="H128" s="171">
        <v>148.31700000000001</v>
      </c>
      <c r="I128" s="172"/>
      <c r="J128" s="173">
        <f>ROUND(I128*H128,2)</f>
        <v>0</v>
      </c>
      <c r="K128" s="169" t="s">
        <v>130</v>
      </c>
      <c r="L128" s="36"/>
      <c r="M128" s="174" t="s">
        <v>21</v>
      </c>
      <c r="N128" s="175" t="s">
        <v>46</v>
      </c>
      <c r="O128" s="58"/>
      <c r="P128" s="176">
        <f>O128*H128</f>
        <v>0</v>
      </c>
      <c r="Q128" s="176">
        <v>0</v>
      </c>
      <c r="R128" s="176">
        <f>Q128*H128</f>
        <v>0</v>
      </c>
      <c r="S128" s="176">
        <v>0</v>
      </c>
      <c r="T128" s="177">
        <f>S128*H128</f>
        <v>0</v>
      </c>
      <c r="AR128" s="15" t="s">
        <v>131</v>
      </c>
      <c r="AT128" s="15" t="s">
        <v>126</v>
      </c>
      <c r="AU128" s="15" t="s">
        <v>82</v>
      </c>
      <c r="AY128" s="15" t="s">
        <v>123</v>
      </c>
      <c r="BE128" s="178">
        <f>IF(N128="základní",J128,0)</f>
        <v>0</v>
      </c>
      <c r="BF128" s="178">
        <f>IF(N128="snížená",J128,0)</f>
        <v>0</v>
      </c>
      <c r="BG128" s="178">
        <f>IF(N128="zákl. přenesená",J128,0)</f>
        <v>0</v>
      </c>
      <c r="BH128" s="178">
        <f>IF(N128="sníž. přenesená",J128,0)</f>
        <v>0</v>
      </c>
      <c r="BI128" s="178">
        <f>IF(N128="nulová",J128,0)</f>
        <v>0</v>
      </c>
      <c r="BJ128" s="15" t="s">
        <v>80</v>
      </c>
      <c r="BK128" s="178">
        <f>ROUND(I128*H128,2)</f>
        <v>0</v>
      </c>
      <c r="BL128" s="15" t="s">
        <v>131</v>
      </c>
      <c r="BM128" s="15" t="s">
        <v>202</v>
      </c>
    </row>
    <row r="129" spans="2:65" s="1" customFormat="1" ht="58.5">
      <c r="B129" s="32"/>
      <c r="C129" s="33"/>
      <c r="D129" s="179" t="s">
        <v>133</v>
      </c>
      <c r="E129" s="33"/>
      <c r="F129" s="180" t="s">
        <v>203</v>
      </c>
      <c r="G129" s="33"/>
      <c r="H129" s="33"/>
      <c r="I129" s="96"/>
      <c r="J129" s="33"/>
      <c r="K129" s="33"/>
      <c r="L129" s="36"/>
      <c r="M129" s="181"/>
      <c r="N129" s="58"/>
      <c r="O129" s="58"/>
      <c r="P129" s="58"/>
      <c r="Q129" s="58"/>
      <c r="R129" s="58"/>
      <c r="S129" s="58"/>
      <c r="T129" s="59"/>
      <c r="AT129" s="15" t="s">
        <v>133</v>
      </c>
      <c r="AU129" s="15" t="s">
        <v>82</v>
      </c>
    </row>
    <row r="130" spans="2:65" s="1" customFormat="1" ht="22.5" customHeight="1">
      <c r="B130" s="32"/>
      <c r="C130" s="167" t="s">
        <v>204</v>
      </c>
      <c r="D130" s="167" t="s">
        <v>126</v>
      </c>
      <c r="E130" s="168" t="s">
        <v>205</v>
      </c>
      <c r="F130" s="169" t="s">
        <v>206</v>
      </c>
      <c r="G130" s="170" t="s">
        <v>186</v>
      </c>
      <c r="H130" s="171">
        <v>1483.17</v>
      </c>
      <c r="I130" s="172"/>
      <c r="J130" s="173">
        <f>ROUND(I130*H130,2)</f>
        <v>0</v>
      </c>
      <c r="K130" s="169" t="s">
        <v>130</v>
      </c>
      <c r="L130" s="36"/>
      <c r="M130" s="174" t="s">
        <v>21</v>
      </c>
      <c r="N130" s="175" t="s">
        <v>46</v>
      </c>
      <c r="O130" s="58"/>
      <c r="P130" s="176">
        <f>O130*H130</f>
        <v>0</v>
      </c>
      <c r="Q130" s="176">
        <v>0</v>
      </c>
      <c r="R130" s="176">
        <f>Q130*H130</f>
        <v>0</v>
      </c>
      <c r="S130" s="176">
        <v>0</v>
      </c>
      <c r="T130" s="177">
        <f>S130*H130</f>
        <v>0</v>
      </c>
      <c r="AR130" s="15" t="s">
        <v>131</v>
      </c>
      <c r="AT130" s="15" t="s">
        <v>126</v>
      </c>
      <c r="AU130" s="15" t="s">
        <v>82</v>
      </c>
      <c r="AY130" s="15" t="s">
        <v>123</v>
      </c>
      <c r="BE130" s="178">
        <f>IF(N130="základní",J130,0)</f>
        <v>0</v>
      </c>
      <c r="BF130" s="178">
        <f>IF(N130="snížená",J130,0)</f>
        <v>0</v>
      </c>
      <c r="BG130" s="178">
        <f>IF(N130="zákl. přenesená",J130,0)</f>
        <v>0</v>
      </c>
      <c r="BH130" s="178">
        <f>IF(N130="sníž. přenesená",J130,0)</f>
        <v>0</v>
      </c>
      <c r="BI130" s="178">
        <f>IF(N130="nulová",J130,0)</f>
        <v>0</v>
      </c>
      <c r="BJ130" s="15" t="s">
        <v>80</v>
      </c>
      <c r="BK130" s="178">
        <f>ROUND(I130*H130,2)</f>
        <v>0</v>
      </c>
      <c r="BL130" s="15" t="s">
        <v>131</v>
      </c>
      <c r="BM130" s="15" t="s">
        <v>207</v>
      </c>
    </row>
    <row r="131" spans="2:65" s="1" customFormat="1" ht="58.5">
      <c r="B131" s="32"/>
      <c r="C131" s="33"/>
      <c r="D131" s="179" t="s">
        <v>133</v>
      </c>
      <c r="E131" s="33"/>
      <c r="F131" s="180" t="s">
        <v>203</v>
      </c>
      <c r="G131" s="33"/>
      <c r="H131" s="33"/>
      <c r="I131" s="96"/>
      <c r="J131" s="33"/>
      <c r="K131" s="33"/>
      <c r="L131" s="36"/>
      <c r="M131" s="181"/>
      <c r="N131" s="58"/>
      <c r="O131" s="58"/>
      <c r="P131" s="58"/>
      <c r="Q131" s="58"/>
      <c r="R131" s="58"/>
      <c r="S131" s="58"/>
      <c r="T131" s="59"/>
      <c r="AT131" s="15" t="s">
        <v>133</v>
      </c>
      <c r="AU131" s="15" t="s">
        <v>82</v>
      </c>
    </row>
    <row r="132" spans="2:65" s="11" customFormat="1">
      <c r="B132" s="182"/>
      <c r="C132" s="183"/>
      <c r="D132" s="179" t="s">
        <v>135</v>
      </c>
      <c r="E132" s="183"/>
      <c r="F132" s="185" t="s">
        <v>208</v>
      </c>
      <c r="G132" s="183"/>
      <c r="H132" s="186">
        <v>1483.17</v>
      </c>
      <c r="I132" s="187"/>
      <c r="J132" s="183"/>
      <c r="K132" s="183"/>
      <c r="L132" s="188"/>
      <c r="M132" s="189"/>
      <c r="N132" s="190"/>
      <c r="O132" s="190"/>
      <c r="P132" s="190"/>
      <c r="Q132" s="190"/>
      <c r="R132" s="190"/>
      <c r="S132" s="190"/>
      <c r="T132" s="191"/>
      <c r="AT132" s="192" t="s">
        <v>135</v>
      </c>
      <c r="AU132" s="192" t="s">
        <v>82</v>
      </c>
      <c r="AV132" s="11" t="s">
        <v>82</v>
      </c>
      <c r="AW132" s="11" t="s">
        <v>4</v>
      </c>
      <c r="AX132" s="11" t="s">
        <v>80</v>
      </c>
      <c r="AY132" s="192" t="s">
        <v>123</v>
      </c>
    </row>
    <row r="133" spans="2:65" s="1" customFormat="1" ht="22.5" customHeight="1">
      <c r="B133" s="32"/>
      <c r="C133" s="167" t="s">
        <v>8</v>
      </c>
      <c r="D133" s="167" t="s">
        <v>126</v>
      </c>
      <c r="E133" s="168" t="s">
        <v>209</v>
      </c>
      <c r="F133" s="169" t="s">
        <v>210</v>
      </c>
      <c r="G133" s="170" t="s">
        <v>186</v>
      </c>
      <c r="H133" s="171">
        <v>3.3450000000000002</v>
      </c>
      <c r="I133" s="172"/>
      <c r="J133" s="173">
        <f>ROUND(I133*H133,2)</f>
        <v>0</v>
      </c>
      <c r="K133" s="169" t="s">
        <v>130</v>
      </c>
      <c r="L133" s="36"/>
      <c r="M133" s="174" t="s">
        <v>21</v>
      </c>
      <c r="N133" s="175" t="s">
        <v>46</v>
      </c>
      <c r="O133" s="58"/>
      <c r="P133" s="176">
        <f>O133*H133</f>
        <v>0</v>
      </c>
      <c r="Q133" s="176">
        <v>0</v>
      </c>
      <c r="R133" s="176">
        <f>Q133*H133</f>
        <v>0</v>
      </c>
      <c r="S133" s="176">
        <v>0</v>
      </c>
      <c r="T133" s="177">
        <f>S133*H133</f>
        <v>0</v>
      </c>
      <c r="AR133" s="15" t="s">
        <v>131</v>
      </c>
      <c r="AT133" s="15" t="s">
        <v>126</v>
      </c>
      <c r="AU133" s="15" t="s">
        <v>82</v>
      </c>
      <c r="AY133" s="15" t="s">
        <v>123</v>
      </c>
      <c r="BE133" s="178">
        <f>IF(N133="základní",J133,0)</f>
        <v>0</v>
      </c>
      <c r="BF133" s="178">
        <f>IF(N133="snížená",J133,0)</f>
        <v>0</v>
      </c>
      <c r="BG133" s="178">
        <f>IF(N133="zákl. přenesená",J133,0)</f>
        <v>0</v>
      </c>
      <c r="BH133" s="178">
        <f>IF(N133="sníž. přenesená",J133,0)</f>
        <v>0</v>
      </c>
      <c r="BI133" s="178">
        <f>IF(N133="nulová",J133,0)</f>
        <v>0</v>
      </c>
      <c r="BJ133" s="15" t="s">
        <v>80</v>
      </c>
      <c r="BK133" s="178">
        <f>ROUND(I133*H133,2)</f>
        <v>0</v>
      </c>
      <c r="BL133" s="15" t="s">
        <v>131</v>
      </c>
      <c r="BM133" s="15" t="s">
        <v>211</v>
      </c>
    </row>
    <row r="134" spans="2:65" s="1" customFormat="1" ht="58.5">
      <c r="B134" s="32"/>
      <c r="C134" s="33"/>
      <c r="D134" s="179" t="s">
        <v>133</v>
      </c>
      <c r="E134" s="33"/>
      <c r="F134" s="180" t="s">
        <v>212</v>
      </c>
      <c r="G134" s="33"/>
      <c r="H134" s="33"/>
      <c r="I134" s="96"/>
      <c r="J134" s="33"/>
      <c r="K134" s="33"/>
      <c r="L134" s="36"/>
      <c r="M134" s="181"/>
      <c r="N134" s="58"/>
      <c r="O134" s="58"/>
      <c r="P134" s="58"/>
      <c r="Q134" s="58"/>
      <c r="R134" s="58"/>
      <c r="S134" s="58"/>
      <c r="T134" s="59"/>
      <c r="AT134" s="15" t="s">
        <v>133</v>
      </c>
      <c r="AU134" s="15" t="s">
        <v>82</v>
      </c>
    </row>
    <row r="135" spans="2:65" s="1" customFormat="1" ht="22.5" customHeight="1">
      <c r="B135" s="32"/>
      <c r="C135" s="167" t="s">
        <v>213</v>
      </c>
      <c r="D135" s="167" t="s">
        <v>126</v>
      </c>
      <c r="E135" s="168" t="s">
        <v>214</v>
      </c>
      <c r="F135" s="169" t="s">
        <v>215</v>
      </c>
      <c r="G135" s="170" t="s">
        <v>186</v>
      </c>
      <c r="H135" s="171">
        <v>0.26800000000000002</v>
      </c>
      <c r="I135" s="172"/>
      <c r="J135" s="173">
        <f>ROUND(I135*H135,2)</f>
        <v>0</v>
      </c>
      <c r="K135" s="169" t="s">
        <v>130</v>
      </c>
      <c r="L135" s="36"/>
      <c r="M135" s="174" t="s">
        <v>21</v>
      </c>
      <c r="N135" s="175" t="s">
        <v>46</v>
      </c>
      <c r="O135" s="58"/>
      <c r="P135" s="176">
        <f>O135*H135</f>
        <v>0</v>
      </c>
      <c r="Q135" s="176">
        <v>0</v>
      </c>
      <c r="R135" s="176">
        <f>Q135*H135</f>
        <v>0</v>
      </c>
      <c r="S135" s="176">
        <v>0</v>
      </c>
      <c r="T135" s="177">
        <f>S135*H135</f>
        <v>0</v>
      </c>
      <c r="AR135" s="15" t="s">
        <v>131</v>
      </c>
      <c r="AT135" s="15" t="s">
        <v>126</v>
      </c>
      <c r="AU135" s="15" t="s">
        <v>82</v>
      </c>
      <c r="AY135" s="15" t="s">
        <v>123</v>
      </c>
      <c r="BE135" s="178">
        <f>IF(N135="základní",J135,0)</f>
        <v>0</v>
      </c>
      <c r="BF135" s="178">
        <f>IF(N135="snížená",J135,0)</f>
        <v>0</v>
      </c>
      <c r="BG135" s="178">
        <f>IF(N135="zákl. přenesená",J135,0)</f>
        <v>0</v>
      </c>
      <c r="BH135" s="178">
        <f>IF(N135="sníž. přenesená",J135,0)</f>
        <v>0</v>
      </c>
      <c r="BI135" s="178">
        <f>IF(N135="nulová",J135,0)</f>
        <v>0</v>
      </c>
      <c r="BJ135" s="15" t="s">
        <v>80</v>
      </c>
      <c r="BK135" s="178">
        <f>ROUND(I135*H135,2)</f>
        <v>0</v>
      </c>
      <c r="BL135" s="15" t="s">
        <v>131</v>
      </c>
      <c r="BM135" s="15" t="s">
        <v>216</v>
      </c>
    </row>
    <row r="136" spans="2:65" s="1" customFormat="1" ht="58.5">
      <c r="B136" s="32"/>
      <c r="C136" s="33"/>
      <c r="D136" s="179" t="s">
        <v>133</v>
      </c>
      <c r="E136" s="33"/>
      <c r="F136" s="180" t="s">
        <v>212</v>
      </c>
      <c r="G136" s="33"/>
      <c r="H136" s="33"/>
      <c r="I136" s="96"/>
      <c r="J136" s="33"/>
      <c r="K136" s="33"/>
      <c r="L136" s="36"/>
      <c r="M136" s="181"/>
      <c r="N136" s="58"/>
      <c r="O136" s="58"/>
      <c r="P136" s="58"/>
      <c r="Q136" s="58"/>
      <c r="R136" s="58"/>
      <c r="S136" s="58"/>
      <c r="T136" s="59"/>
      <c r="AT136" s="15" t="s">
        <v>133</v>
      </c>
      <c r="AU136" s="15" t="s">
        <v>82</v>
      </c>
    </row>
    <row r="137" spans="2:65" s="11" customFormat="1">
      <c r="B137" s="182"/>
      <c r="C137" s="183"/>
      <c r="D137" s="179" t="s">
        <v>135</v>
      </c>
      <c r="E137" s="184" t="s">
        <v>21</v>
      </c>
      <c r="F137" s="185" t="s">
        <v>217</v>
      </c>
      <c r="G137" s="183"/>
      <c r="H137" s="186">
        <v>0.26800000000000002</v>
      </c>
      <c r="I137" s="187"/>
      <c r="J137" s="183"/>
      <c r="K137" s="183"/>
      <c r="L137" s="188"/>
      <c r="M137" s="189"/>
      <c r="N137" s="190"/>
      <c r="O137" s="190"/>
      <c r="P137" s="190"/>
      <c r="Q137" s="190"/>
      <c r="R137" s="190"/>
      <c r="S137" s="190"/>
      <c r="T137" s="191"/>
      <c r="AT137" s="192" t="s">
        <v>135</v>
      </c>
      <c r="AU137" s="192" t="s">
        <v>82</v>
      </c>
      <c r="AV137" s="11" t="s">
        <v>82</v>
      </c>
      <c r="AW137" s="11" t="s">
        <v>36</v>
      </c>
      <c r="AX137" s="11" t="s">
        <v>80</v>
      </c>
      <c r="AY137" s="192" t="s">
        <v>123</v>
      </c>
    </row>
    <row r="138" spans="2:65" s="1" customFormat="1" ht="22.5" customHeight="1">
      <c r="B138" s="32"/>
      <c r="C138" s="167" t="s">
        <v>218</v>
      </c>
      <c r="D138" s="167" t="s">
        <v>126</v>
      </c>
      <c r="E138" s="168" t="s">
        <v>219</v>
      </c>
      <c r="F138" s="169" t="s">
        <v>220</v>
      </c>
      <c r="G138" s="170" t="s">
        <v>186</v>
      </c>
      <c r="H138" s="171">
        <v>16.942</v>
      </c>
      <c r="I138" s="172"/>
      <c r="J138" s="173">
        <f>ROUND(I138*H138,2)</f>
        <v>0</v>
      </c>
      <c r="K138" s="169" t="s">
        <v>130</v>
      </c>
      <c r="L138" s="36"/>
      <c r="M138" s="174" t="s">
        <v>21</v>
      </c>
      <c r="N138" s="175" t="s">
        <v>46</v>
      </c>
      <c r="O138" s="58"/>
      <c r="P138" s="176">
        <f>O138*H138</f>
        <v>0</v>
      </c>
      <c r="Q138" s="176">
        <v>0</v>
      </c>
      <c r="R138" s="176">
        <f>Q138*H138</f>
        <v>0</v>
      </c>
      <c r="S138" s="176">
        <v>0</v>
      </c>
      <c r="T138" s="177">
        <f>S138*H138</f>
        <v>0</v>
      </c>
      <c r="AR138" s="15" t="s">
        <v>131</v>
      </c>
      <c r="AT138" s="15" t="s">
        <v>126</v>
      </c>
      <c r="AU138" s="15" t="s">
        <v>82</v>
      </c>
      <c r="AY138" s="15" t="s">
        <v>123</v>
      </c>
      <c r="BE138" s="178">
        <f>IF(N138="základní",J138,0)</f>
        <v>0</v>
      </c>
      <c r="BF138" s="178">
        <f>IF(N138="snížená",J138,0)</f>
        <v>0</v>
      </c>
      <c r="BG138" s="178">
        <f>IF(N138="zákl. přenesená",J138,0)</f>
        <v>0</v>
      </c>
      <c r="BH138" s="178">
        <f>IF(N138="sníž. přenesená",J138,0)</f>
        <v>0</v>
      </c>
      <c r="BI138" s="178">
        <f>IF(N138="nulová",J138,0)</f>
        <v>0</v>
      </c>
      <c r="BJ138" s="15" t="s">
        <v>80</v>
      </c>
      <c r="BK138" s="178">
        <f>ROUND(I138*H138,2)</f>
        <v>0</v>
      </c>
      <c r="BL138" s="15" t="s">
        <v>131</v>
      </c>
      <c r="BM138" s="15" t="s">
        <v>221</v>
      </c>
    </row>
    <row r="139" spans="2:65" s="1" customFormat="1" ht="58.5">
      <c r="B139" s="32"/>
      <c r="C139" s="33"/>
      <c r="D139" s="179" t="s">
        <v>133</v>
      </c>
      <c r="E139" s="33"/>
      <c r="F139" s="180" t="s">
        <v>212</v>
      </c>
      <c r="G139" s="33"/>
      <c r="H139" s="33"/>
      <c r="I139" s="96"/>
      <c r="J139" s="33"/>
      <c r="K139" s="33"/>
      <c r="L139" s="36"/>
      <c r="M139" s="181"/>
      <c r="N139" s="58"/>
      <c r="O139" s="58"/>
      <c r="P139" s="58"/>
      <c r="Q139" s="58"/>
      <c r="R139" s="58"/>
      <c r="S139" s="58"/>
      <c r="T139" s="59"/>
      <c r="AT139" s="15" t="s">
        <v>133</v>
      </c>
      <c r="AU139" s="15" t="s">
        <v>82</v>
      </c>
    </row>
    <row r="140" spans="2:65" s="11" customFormat="1">
      <c r="B140" s="182"/>
      <c r="C140" s="183"/>
      <c r="D140" s="179" t="s">
        <v>135</v>
      </c>
      <c r="E140" s="184" t="s">
        <v>21</v>
      </c>
      <c r="F140" s="185" t="s">
        <v>222</v>
      </c>
      <c r="G140" s="183"/>
      <c r="H140" s="186">
        <v>16.942</v>
      </c>
      <c r="I140" s="187"/>
      <c r="J140" s="183"/>
      <c r="K140" s="183"/>
      <c r="L140" s="188"/>
      <c r="M140" s="189"/>
      <c r="N140" s="190"/>
      <c r="O140" s="190"/>
      <c r="P140" s="190"/>
      <c r="Q140" s="190"/>
      <c r="R140" s="190"/>
      <c r="S140" s="190"/>
      <c r="T140" s="191"/>
      <c r="AT140" s="192" t="s">
        <v>135</v>
      </c>
      <c r="AU140" s="192" t="s">
        <v>82</v>
      </c>
      <c r="AV140" s="11" t="s">
        <v>82</v>
      </c>
      <c r="AW140" s="11" t="s">
        <v>36</v>
      </c>
      <c r="AX140" s="11" t="s">
        <v>80</v>
      </c>
      <c r="AY140" s="192" t="s">
        <v>123</v>
      </c>
    </row>
    <row r="141" spans="2:65" s="1" customFormat="1" ht="22.5" customHeight="1">
      <c r="B141" s="32"/>
      <c r="C141" s="167" t="s">
        <v>223</v>
      </c>
      <c r="D141" s="167" t="s">
        <v>126</v>
      </c>
      <c r="E141" s="168" t="s">
        <v>224</v>
      </c>
      <c r="F141" s="169" t="s">
        <v>225</v>
      </c>
      <c r="G141" s="170" t="s">
        <v>186</v>
      </c>
      <c r="H141" s="171">
        <v>127.762</v>
      </c>
      <c r="I141" s="172"/>
      <c r="J141" s="173">
        <f>ROUND(I141*H141,2)</f>
        <v>0</v>
      </c>
      <c r="K141" s="169" t="s">
        <v>130</v>
      </c>
      <c r="L141" s="36"/>
      <c r="M141" s="174" t="s">
        <v>21</v>
      </c>
      <c r="N141" s="175" t="s">
        <v>46</v>
      </c>
      <c r="O141" s="58"/>
      <c r="P141" s="176">
        <f>O141*H141</f>
        <v>0</v>
      </c>
      <c r="Q141" s="176">
        <v>0</v>
      </c>
      <c r="R141" s="176">
        <f>Q141*H141</f>
        <v>0</v>
      </c>
      <c r="S141" s="176">
        <v>0</v>
      </c>
      <c r="T141" s="177">
        <f>S141*H141</f>
        <v>0</v>
      </c>
      <c r="AR141" s="15" t="s">
        <v>131</v>
      </c>
      <c r="AT141" s="15" t="s">
        <v>126</v>
      </c>
      <c r="AU141" s="15" t="s">
        <v>82</v>
      </c>
      <c r="AY141" s="15" t="s">
        <v>123</v>
      </c>
      <c r="BE141" s="178">
        <f>IF(N141="základní",J141,0)</f>
        <v>0</v>
      </c>
      <c r="BF141" s="178">
        <f>IF(N141="snížená",J141,0)</f>
        <v>0</v>
      </c>
      <c r="BG141" s="178">
        <f>IF(N141="zákl. přenesená",J141,0)</f>
        <v>0</v>
      </c>
      <c r="BH141" s="178">
        <f>IF(N141="sníž. přenesená",J141,0)</f>
        <v>0</v>
      </c>
      <c r="BI141" s="178">
        <f>IF(N141="nulová",J141,0)</f>
        <v>0</v>
      </c>
      <c r="BJ141" s="15" t="s">
        <v>80</v>
      </c>
      <c r="BK141" s="178">
        <f>ROUND(I141*H141,2)</f>
        <v>0</v>
      </c>
      <c r="BL141" s="15" t="s">
        <v>131</v>
      </c>
      <c r="BM141" s="15" t="s">
        <v>226</v>
      </c>
    </row>
    <row r="142" spans="2:65" s="1" customFormat="1" ht="58.5">
      <c r="B142" s="32"/>
      <c r="C142" s="33"/>
      <c r="D142" s="179" t="s">
        <v>133</v>
      </c>
      <c r="E142" s="33"/>
      <c r="F142" s="180" t="s">
        <v>212</v>
      </c>
      <c r="G142" s="33"/>
      <c r="H142" s="33"/>
      <c r="I142" s="96"/>
      <c r="J142" s="33"/>
      <c r="K142" s="33"/>
      <c r="L142" s="36"/>
      <c r="M142" s="181"/>
      <c r="N142" s="58"/>
      <c r="O142" s="58"/>
      <c r="P142" s="58"/>
      <c r="Q142" s="58"/>
      <c r="R142" s="58"/>
      <c r="S142" s="58"/>
      <c r="T142" s="59"/>
      <c r="AT142" s="15" t="s">
        <v>133</v>
      </c>
      <c r="AU142" s="15" t="s">
        <v>82</v>
      </c>
    </row>
    <row r="143" spans="2:65" s="11" customFormat="1">
      <c r="B143" s="182"/>
      <c r="C143" s="183"/>
      <c r="D143" s="179" t="s">
        <v>135</v>
      </c>
      <c r="E143" s="184" t="s">
        <v>21</v>
      </c>
      <c r="F143" s="185" t="s">
        <v>227</v>
      </c>
      <c r="G143" s="183"/>
      <c r="H143" s="186">
        <v>127.762</v>
      </c>
      <c r="I143" s="187"/>
      <c r="J143" s="183"/>
      <c r="K143" s="183"/>
      <c r="L143" s="188"/>
      <c r="M143" s="189"/>
      <c r="N143" s="190"/>
      <c r="O143" s="190"/>
      <c r="P143" s="190"/>
      <c r="Q143" s="190"/>
      <c r="R143" s="190"/>
      <c r="S143" s="190"/>
      <c r="T143" s="191"/>
      <c r="AT143" s="192" t="s">
        <v>135</v>
      </c>
      <c r="AU143" s="192" t="s">
        <v>82</v>
      </c>
      <c r="AV143" s="11" t="s">
        <v>82</v>
      </c>
      <c r="AW143" s="11" t="s">
        <v>36</v>
      </c>
      <c r="AX143" s="11" t="s">
        <v>80</v>
      </c>
      <c r="AY143" s="192" t="s">
        <v>123</v>
      </c>
    </row>
    <row r="144" spans="2:65" s="10" customFormat="1" ht="22.9" customHeight="1">
      <c r="B144" s="151"/>
      <c r="C144" s="152"/>
      <c r="D144" s="153" t="s">
        <v>74</v>
      </c>
      <c r="E144" s="165" t="s">
        <v>228</v>
      </c>
      <c r="F144" s="165" t="s">
        <v>229</v>
      </c>
      <c r="G144" s="152"/>
      <c r="H144" s="152"/>
      <c r="I144" s="155"/>
      <c r="J144" s="166">
        <f>BK144</f>
        <v>0</v>
      </c>
      <c r="K144" s="152"/>
      <c r="L144" s="157"/>
      <c r="M144" s="158"/>
      <c r="N144" s="159"/>
      <c r="O144" s="159"/>
      <c r="P144" s="160">
        <f>SUM(P145:P146)</f>
        <v>0</v>
      </c>
      <c r="Q144" s="159"/>
      <c r="R144" s="160">
        <f>SUM(R145:R146)</f>
        <v>0</v>
      </c>
      <c r="S144" s="159"/>
      <c r="T144" s="161">
        <f>SUM(T145:T146)</f>
        <v>0</v>
      </c>
      <c r="AR144" s="162" t="s">
        <v>80</v>
      </c>
      <c r="AT144" s="163" t="s">
        <v>74</v>
      </c>
      <c r="AU144" s="163" t="s">
        <v>80</v>
      </c>
      <c r="AY144" s="162" t="s">
        <v>123</v>
      </c>
      <c r="BK144" s="164">
        <f>SUM(BK145:BK146)</f>
        <v>0</v>
      </c>
    </row>
    <row r="145" spans="2:65" s="1" customFormat="1" ht="22.5" customHeight="1">
      <c r="B145" s="32"/>
      <c r="C145" s="167" t="s">
        <v>230</v>
      </c>
      <c r="D145" s="167" t="s">
        <v>126</v>
      </c>
      <c r="E145" s="168" t="s">
        <v>231</v>
      </c>
      <c r="F145" s="169" t="s">
        <v>232</v>
      </c>
      <c r="G145" s="170" t="s">
        <v>186</v>
      </c>
      <c r="H145" s="171">
        <v>74.161000000000001</v>
      </c>
      <c r="I145" s="172"/>
      <c r="J145" s="173">
        <f>ROUND(I145*H145,2)</f>
        <v>0</v>
      </c>
      <c r="K145" s="169" t="s">
        <v>130</v>
      </c>
      <c r="L145" s="36"/>
      <c r="M145" s="174" t="s">
        <v>21</v>
      </c>
      <c r="N145" s="175" t="s">
        <v>46</v>
      </c>
      <c r="O145" s="58"/>
      <c r="P145" s="176">
        <f>O145*H145</f>
        <v>0</v>
      </c>
      <c r="Q145" s="176">
        <v>0</v>
      </c>
      <c r="R145" s="176">
        <f>Q145*H145</f>
        <v>0</v>
      </c>
      <c r="S145" s="176">
        <v>0</v>
      </c>
      <c r="T145" s="177">
        <f>S145*H145</f>
        <v>0</v>
      </c>
      <c r="AR145" s="15" t="s">
        <v>131</v>
      </c>
      <c r="AT145" s="15" t="s">
        <v>126</v>
      </c>
      <c r="AU145" s="15" t="s">
        <v>82</v>
      </c>
      <c r="AY145" s="15" t="s">
        <v>123</v>
      </c>
      <c r="BE145" s="178">
        <f>IF(N145="základní",J145,0)</f>
        <v>0</v>
      </c>
      <c r="BF145" s="178">
        <f>IF(N145="snížená",J145,0)</f>
        <v>0</v>
      </c>
      <c r="BG145" s="178">
        <f>IF(N145="zákl. přenesená",J145,0)</f>
        <v>0</v>
      </c>
      <c r="BH145" s="178">
        <f>IF(N145="sníž. přenesená",J145,0)</f>
        <v>0</v>
      </c>
      <c r="BI145" s="178">
        <f>IF(N145="nulová",J145,0)</f>
        <v>0</v>
      </c>
      <c r="BJ145" s="15" t="s">
        <v>80</v>
      </c>
      <c r="BK145" s="178">
        <f>ROUND(I145*H145,2)</f>
        <v>0</v>
      </c>
      <c r="BL145" s="15" t="s">
        <v>131</v>
      </c>
      <c r="BM145" s="15" t="s">
        <v>233</v>
      </c>
    </row>
    <row r="146" spans="2:65" s="1" customFormat="1" ht="58.5">
      <c r="B146" s="32"/>
      <c r="C146" s="33"/>
      <c r="D146" s="179" t="s">
        <v>133</v>
      </c>
      <c r="E146" s="33"/>
      <c r="F146" s="180" t="s">
        <v>234</v>
      </c>
      <c r="G146" s="33"/>
      <c r="H146" s="33"/>
      <c r="I146" s="96"/>
      <c r="J146" s="33"/>
      <c r="K146" s="33"/>
      <c r="L146" s="36"/>
      <c r="M146" s="181"/>
      <c r="N146" s="58"/>
      <c r="O146" s="58"/>
      <c r="P146" s="58"/>
      <c r="Q146" s="58"/>
      <c r="R146" s="58"/>
      <c r="S146" s="58"/>
      <c r="T146" s="59"/>
      <c r="AT146" s="15" t="s">
        <v>133</v>
      </c>
      <c r="AU146" s="15" t="s">
        <v>82</v>
      </c>
    </row>
    <row r="147" spans="2:65" s="10" customFormat="1" ht="25.9" customHeight="1">
      <c r="B147" s="151"/>
      <c r="C147" s="152"/>
      <c r="D147" s="153" t="s">
        <v>74</v>
      </c>
      <c r="E147" s="154" t="s">
        <v>235</v>
      </c>
      <c r="F147" s="154" t="s">
        <v>236</v>
      </c>
      <c r="G147" s="152"/>
      <c r="H147" s="152"/>
      <c r="I147" s="155"/>
      <c r="J147" s="156">
        <f>BK147</f>
        <v>0</v>
      </c>
      <c r="K147" s="152"/>
      <c r="L147" s="157"/>
      <c r="M147" s="158"/>
      <c r="N147" s="159"/>
      <c r="O147" s="159"/>
      <c r="P147" s="160">
        <f>P148+P155+P211+P242+P254+P268+P272+P275</f>
        <v>0</v>
      </c>
      <c r="Q147" s="159"/>
      <c r="R147" s="160">
        <f>R148+R155+R211+R242+R254+R268+R272+R275</f>
        <v>10.040076940000001</v>
      </c>
      <c r="S147" s="159"/>
      <c r="T147" s="161">
        <f>T148+T155+T211+T242+T254+T268+T272+T275</f>
        <v>148.30778999999998</v>
      </c>
      <c r="AR147" s="162" t="s">
        <v>82</v>
      </c>
      <c r="AT147" s="163" t="s">
        <v>74</v>
      </c>
      <c r="AU147" s="163" t="s">
        <v>75</v>
      </c>
      <c r="AY147" s="162" t="s">
        <v>123</v>
      </c>
      <c r="BK147" s="164">
        <f>BK148+BK155+BK211+BK242+BK254+BK268+BK272+BK275</f>
        <v>0</v>
      </c>
    </row>
    <row r="148" spans="2:65" s="10" customFormat="1" ht="22.9" customHeight="1">
      <c r="B148" s="151"/>
      <c r="C148" s="152"/>
      <c r="D148" s="153" t="s">
        <v>74</v>
      </c>
      <c r="E148" s="165" t="s">
        <v>237</v>
      </c>
      <c r="F148" s="165" t="s">
        <v>238</v>
      </c>
      <c r="G148" s="152"/>
      <c r="H148" s="152"/>
      <c r="I148" s="155"/>
      <c r="J148" s="166">
        <f>BK148</f>
        <v>0</v>
      </c>
      <c r="K148" s="152"/>
      <c r="L148" s="157"/>
      <c r="M148" s="158"/>
      <c r="N148" s="159"/>
      <c r="O148" s="159"/>
      <c r="P148" s="160">
        <f>SUM(P149:P154)</f>
        <v>0</v>
      </c>
      <c r="Q148" s="159"/>
      <c r="R148" s="160">
        <f>SUM(R149:R154)</f>
        <v>1.8700000000000001E-3</v>
      </c>
      <c r="S148" s="159"/>
      <c r="T148" s="161">
        <f>SUM(T149:T154)</f>
        <v>0</v>
      </c>
      <c r="AR148" s="162" t="s">
        <v>82</v>
      </c>
      <c r="AT148" s="163" t="s">
        <v>74</v>
      </c>
      <c r="AU148" s="163" t="s">
        <v>80</v>
      </c>
      <c r="AY148" s="162" t="s">
        <v>123</v>
      </c>
      <c r="BK148" s="164">
        <f>SUM(BK149:BK154)</f>
        <v>0</v>
      </c>
    </row>
    <row r="149" spans="2:65" s="1" customFormat="1" ht="22.5" customHeight="1">
      <c r="B149" s="32"/>
      <c r="C149" s="167" t="s">
        <v>239</v>
      </c>
      <c r="D149" s="167" t="s">
        <v>126</v>
      </c>
      <c r="E149" s="168" t="s">
        <v>240</v>
      </c>
      <c r="F149" s="169" t="s">
        <v>241</v>
      </c>
      <c r="G149" s="170" t="s">
        <v>242</v>
      </c>
      <c r="H149" s="171">
        <v>11</v>
      </c>
      <c r="I149" s="172"/>
      <c r="J149" s="173">
        <f>ROUND(I149*H149,2)</f>
        <v>0</v>
      </c>
      <c r="K149" s="169" t="s">
        <v>130</v>
      </c>
      <c r="L149" s="36"/>
      <c r="M149" s="174" t="s">
        <v>21</v>
      </c>
      <c r="N149" s="175" t="s">
        <v>46</v>
      </c>
      <c r="O149" s="58"/>
      <c r="P149" s="176">
        <f>O149*H149</f>
        <v>0</v>
      </c>
      <c r="Q149" s="176">
        <v>1.7000000000000001E-4</v>
      </c>
      <c r="R149" s="176">
        <f>Q149*H149</f>
        <v>1.8700000000000001E-3</v>
      </c>
      <c r="S149" s="176">
        <v>0</v>
      </c>
      <c r="T149" s="177">
        <f>S149*H149</f>
        <v>0</v>
      </c>
      <c r="AR149" s="15" t="s">
        <v>213</v>
      </c>
      <c r="AT149" s="15" t="s">
        <v>126</v>
      </c>
      <c r="AU149" s="15" t="s">
        <v>82</v>
      </c>
      <c r="AY149" s="15" t="s">
        <v>123</v>
      </c>
      <c r="BE149" s="178">
        <f>IF(N149="základní",J149,0)</f>
        <v>0</v>
      </c>
      <c r="BF149" s="178">
        <f>IF(N149="snížená",J149,0)</f>
        <v>0</v>
      </c>
      <c r="BG149" s="178">
        <f>IF(N149="zákl. přenesená",J149,0)</f>
        <v>0</v>
      </c>
      <c r="BH149" s="178">
        <f>IF(N149="sníž. přenesená",J149,0)</f>
        <v>0</v>
      </c>
      <c r="BI149" s="178">
        <f>IF(N149="nulová",J149,0)</f>
        <v>0</v>
      </c>
      <c r="BJ149" s="15" t="s">
        <v>80</v>
      </c>
      <c r="BK149" s="178">
        <f>ROUND(I149*H149,2)</f>
        <v>0</v>
      </c>
      <c r="BL149" s="15" t="s">
        <v>213</v>
      </c>
      <c r="BM149" s="15" t="s">
        <v>243</v>
      </c>
    </row>
    <row r="150" spans="2:65" s="11" customFormat="1">
      <c r="B150" s="182"/>
      <c r="C150" s="183"/>
      <c r="D150" s="179" t="s">
        <v>135</v>
      </c>
      <c r="E150" s="184" t="s">
        <v>21</v>
      </c>
      <c r="F150" s="185" t="s">
        <v>244</v>
      </c>
      <c r="G150" s="183"/>
      <c r="H150" s="186">
        <v>11</v>
      </c>
      <c r="I150" s="187"/>
      <c r="J150" s="183"/>
      <c r="K150" s="183"/>
      <c r="L150" s="188"/>
      <c r="M150" s="189"/>
      <c r="N150" s="190"/>
      <c r="O150" s="190"/>
      <c r="P150" s="190"/>
      <c r="Q150" s="190"/>
      <c r="R150" s="190"/>
      <c r="S150" s="190"/>
      <c r="T150" s="191"/>
      <c r="AT150" s="192" t="s">
        <v>135</v>
      </c>
      <c r="AU150" s="192" t="s">
        <v>82</v>
      </c>
      <c r="AV150" s="11" t="s">
        <v>82</v>
      </c>
      <c r="AW150" s="11" t="s">
        <v>36</v>
      </c>
      <c r="AX150" s="11" t="s">
        <v>80</v>
      </c>
      <c r="AY150" s="192" t="s">
        <v>123</v>
      </c>
    </row>
    <row r="151" spans="2:65" s="1" customFormat="1" ht="16.5" customHeight="1">
      <c r="B151" s="32"/>
      <c r="C151" s="193" t="s">
        <v>7</v>
      </c>
      <c r="D151" s="193" t="s">
        <v>245</v>
      </c>
      <c r="E151" s="194" t="s">
        <v>246</v>
      </c>
      <c r="F151" s="195" t="s">
        <v>247</v>
      </c>
      <c r="G151" s="196" t="s">
        <v>242</v>
      </c>
      <c r="H151" s="197">
        <v>2</v>
      </c>
      <c r="I151" s="198"/>
      <c r="J151" s="199">
        <f>ROUND(I151*H151,2)</f>
        <v>0</v>
      </c>
      <c r="K151" s="195" t="s">
        <v>21</v>
      </c>
      <c r="L151" s="200"/>
      <c r="M151" s="201" t="s">
        <v>21</v>
      </c>
      <c r="N151" s="202" t="s">
        <v>46</v>
      </c>
      <c r="O151" s="58"/>
      <c r="P151" s="176">
        <f>O151*H151</f>
        <v>0</v>
      </c>
      <c r="Q151" s="176">
        <v>0</v>
      </c>
      <c r="R151" s="176">
        <f>Q151*H151</f>
        <v>0</v>
      </c>
      <c r="S151" s="176">
        <v>0</v>
      </c>
      <c r="T151" s="177">
        <f>S151*H151</f>
        <v>0</v>
      </c>
      <c r="AR151" s="15" t="s">
        <v>248</v>
      </c>
      <c r="AT151" s="15" t="s">
        <v>245</v>
      </c>
      <c r="AU151" s="15" t="s">
        <v>82</v>
      </c>
      <c r="AY151" s="15" t="s">
        <v>123</v>
      </c>
      <c r="BE151" s="178">
        <f>IF(N151="základní",J151,0)</f>
        <v>0</v>
      </c>
      <c r="BF151" s="178">
        <f>IF(N151="snížená",J151,0)</f>
        <v>0</v>
      </c>
      <c r="BG151" s="178">
        <f>IF(N151="zákl. přenesená",J151,0)</f>
        <v>0</v>
      </c>
      <c r="BH151" s="178">
        <f>IF(N151="sníž. přenesená",J151,0)</f>
        <v>0</v>
      </c>
      <c r="BI151" s="178">
        <f>IF(N151="nulová",J151,0)</f>
        <v>0</v>
      </c>
      <c r="BJ151" s="15" t="s">
        <v>80</v>
      </c>
      <c r="BK151" s="178">
        <f>ROUND(I151*H151,2)</f>
        <v>0</v>
      </c>
      <c r="BL151" s="15" t="s">
        <v>213</v>
      </c>
      <c r="BM151" s="15" t="s">
        <v>249</v>
      </c>
    </row>
    <row r="152" spans="2:65" s="1" customFormat="1" ht="16.5" customHeight="1">
      <c r="B152" s="32"/>
      <c r="C152" s="193" t="s">
        <v>250</v>
      </c>
      <c r="D152" s="193" t="s">
        <v>245</v>
      </c>
      <c r="E152" s="194" t="s">
        <v>251</v>
      </c>
      <c r="F152" s="195" t="s">
        <v>252</v>
      </c>
      <c r="G152" s="196" t="s">
        <v>242</v>
      </c>
      <c r="H152" s="197">
        <v>9</v>
      </c>
      <c r="I152" s="198"/>
      <c r="J152" s="199">
        <f>ROUND(I152*H152,2)</f>
        <v>0</v>
      </c>
      <c r="K152" s="195" t="s">
        <v>21</v>
      </c>
      <c r="L152" s="200"/>
      <c r="M152" s="201" t="s">
        <v>21</v>
      </c>
      <c r="N152" s="202" t="s">
        <v>46</v>
      </c>
      <c r="O152" s="58"/>
      <c r="P152" s="176">
        <f>O152*H152</f>
        <v>0</v>
      </c>
      <c r="Q152" s="176">
        <v>0</v>
      </c>
      <c r="R152" s="176">
        <f>Q152*H152</f>
        <v>0</v>
      </c>
      <c r="S152" s="176">
        <v>0</v>
      </c>
      <c r="T152" s="177">
        <f>S152*H152</f>
        <v>0</v>
      </c>
      <c r="AR152" s="15" t="s">
        <v>248</v>
      </c>
      <c r="AT152" s="15" t="s">
        <v>245</v>
      </c>
      <c r="AU152" s="15" t="s">
        <v>82</v>
      </c>
      <c r="AY152" s="15" t="s">
        <v>123</v>
      </c>
      <c r="BE152" s="178">
        <f>IF(N152="základní",J152,0)</f>
        <v>0</v>
      </c>
      <c r="BF152" s="178">
        <f>IF(N152="snížená",J152,0)</f>
        <v>0</v>
      </c>
      <c r="BG152" s="178">
        <f>IF(N152="zákl. přenesená",J152,0)</f>
        <v>0</v>
      </c>
      <c r="BH152" s="178">
        <f>IF(N152="sníž. přenesená",J152,0)</f>
        <v>0</v>
      </c>
      <c r="BI152" s="178">
        <f>IF(N152="nulová",J152,0)</f>
        <v>0</v>
      </c>
      <c r="BJ152" s="15" t="s">
        <v>80</v>
      </c>
      <c r="BK152" s="178">
        <f>ROUND(I152*H152,2)</f>
        <v>0</v>
      </c>
      <c r="BL152" s="15" t="s">
        <v>213</v>
      </c>
      <c r="BM152" s="15" t="s">
        <v>253</v>
      </c>
    </row>
    <row r="153" spans="2:65" s="1" customFormat="1" ht="22.5" customHeight="1">
      <c r="B153" s="32"/>
      <c r="C153" s="167" t="s">
        <v>254</v>
      </c>
      <c r="D153" s="167" t="s">
        <v>126</v>
      </c>
      <c r="E153" s="168" t="s">
        <v>255</v>
      </c>
      <c r="F153" s="169" t="s">
        <v>256</v>
      </c>
      <c r="G153" s="170" t="s">
        <v>186</v>
      </c>
      <c r="H153" s="171">
        <v>2E-3</v>
      </c>
      <c r="I153" s="172"/>
      <c r="J153" s="173">
        <f>ROUND(I153*H153,2)</f>
        <v>0</v>
      </c>
      <c r="K153" s="169" t="s">
        <v>130</v>
      </c>
      <c r="L153" s="36"/>
      <c r="M153" s="174" t="s">
        <v>21</v>
      </c>
      <c r="N153" s="175" t="s">
        <v>46</v>
      </c>
      <c r="O153" s="58"/>
      <c r="P153" s="176">
        <f>O153*H153</f>
        <v>0</v>
      </c>
      <c r="Q153" s="176">
        <v>0</v>
      </c>
      <c r="R153" s="176">
        <f>Q153*H153</f>
        <v>0</v>
      </c>
      <c r="S153" s="176">
        <v>0</v>
      </c>
      <c r="T153" s="177">
        <f>S153*H153</f>
        <v>0</v>
      </c>
      <c r="AR153" s="15" t="s">
        <v>213</v>
      </c>
      <c r="AT153" s="15" t="s">
        <v>126</v>
      </c>
      <c r="AU153" s="15" t="s">
        <v>82</v>
      </c>
      <c r="AY153" s="15" t="s">
        <v>123</v>
      </c>
      <c r="BE153" s="178">
        <f>IF(N153="základní",J153,0)</f>
        <v>0</v>
      </c>
      <c r="BF153" s="178">
        <f>IF(N153="snížená",J153,0)</f>
        <v>0</v>
      </c>
      <c r="BG153" s="178">
        <f>IF(N153="zákl. přenesená",J153,0)</f>
        <v>0</v>
      </c>
      <c r="BH153" s="178">
        <f>IF(N153="sníž. přenesená",J153,0)</f>
        <v>0</v>
      </c>
      <c r="BI153" s="178">
        <f>IF(N153="nulová",J153,0)</f>
        <v>0</v>
      </c>
      <c r="BJ153" s="15" t="s">
        <v>80</v>
      </c>
      <c r="BK153" s="178">
        <f>ROUND(I153*H153,2)</f>
        <v>0</v>
      </c>
      <c r="BL153" s="15" t="s">
        <v>213</v>
      </c>
      <c r="BM153" s="15" t="s">
        <v>257</v>
      </c>
    </row>
    <row r="154" spans="2:65" s="1" customFormat="1" ht="78">
      <c r="B154" s="32"/>
      <c r="C154" s="33"/>
      <c r="D154" s="179" t="s">
        <v>133</v>
      </c>
      <c r="E154" s="33"/>
      <c r="F154" s="180" t="s">
        <v>258</v>
      </c>
      <c r="G154" s="33"/>
      <c r="H154" s="33"/>
      <c r="I154" s="96"/>
      <c r="J154" s="33"/>
      <c r="K154" s="33"/>
      <c r="L154" s="36"/>
      <c r="M154" s="181"/>
      <c r="N154" s="58"/>
      <c r="O154" s="58"/>
      <c r="P154" s="58"/>
      <c r="Q154" s="58"/>
      <c r="R154" s="58"/>
      <c r="S154" s="58"/>
      <c r="T154" s="59"/>
      <c r="AT154" s="15" t="s">
        <v>133</v>
      </c>
      <c r="AU154" s="15" t="s">
        <v>82</v>
      </c>
    </row>
    <row r="155" spans="2:65" s="10" customFormat="1" ht="22.9" customHeight="1">
      <c r="B155" s="151"/>
      <c r="C155" s="152"/>
      <c r="D155" s="153" t="s">
        <v>74</v>
      </c>
      <c r="E155" s="165" t="s">
        <v>259</v>
      </c>
      <c r="F155" s="165" t="s">
        <v>260</v>
      </c>
      <c r="G155" s="152"/>
      <c r="H155" s="152"/>
      <c r="I155" s="155"/>
      <c r="J155" s="166">
        <f>BK155</f>
        <v>0</v>
      </c>
      <c r="K155" s="152"/>
      <c r="L155" s="157"/>
      <c r="M155" s="158"/>
      <c r="N155" s="159"/>
      <c r="O155" s="159"/>
      <c r="P155" s="160">
        <f>SUM(P156:P210)</f>
        <v>0</v>
      </c>
      <c r="Q155" s="159"/>
      <c r="R155" s="160">
        <f>SUM(R156:R210)</f>
        <v>4.4804826000000002</v>
      </c>
      <c r="S155" s="159"/>
      <c r="T155" s="161">
        <f>SUM(T156:T210)</f>
        <v>144.70673199999999</v>
      </c>
      <c r="AR155" s="162" t="s">
        <v>82</v>
      </c>
      <c r="AT155" s="163" t="s">
        <v>74</v>
      </c>
      <c r="AU155" s="163" t="s">
        <v>80</v>
      </c>
      <c r="AY155" s="162" t="s">
        <v>123</v>
      </c>
      <c r="BK155" s="164">
        <f>SUM(BK156:BK210)</f>
        <v>0</v>
      </c>
    </row>
    <row r="156" spans="2:65" s="1" customFormat="1" ht="16.5" customHeight="1">
      <c r="B156" s="32"/>
      <c r="C156" s="167" t="s">
        <v>261</v>
      </c>
      <c r="D156" s="167" t="s">
        <v>126</v>
      </c>
      <c r="E156" s="168" t="s">
        <v>262</v>
      </c>
      <c r="F156" s="169" t="s">
        <v>263</v>
      </c>
      <c r="G156" s="170" t="s">
        <v>129</v>
      </c>
      <c r="H156" s="171">
        <v>1411.8610000000001</v>
      </c>
      <c r="I156" s="172"/>
      <c r="J156" s="173">
        <f>ROUND(I156*H156,2)</f>
        <v>0</v>
      </c>
      <c r="K156" s="169" t="s">
        <v>130</v>
      </c>
      <c r="L156" s="36"/>
      <c r="M156" s="174" t="s">
        <v>21</v>
      </c>
      <c r="N156" s="175" t="s">
        <v>46</v>
      </c>
      <c r="O156" s="58"/>
      <c r="P156" s="176">
        <f>O156*H156</f>
        <v>0</v>
      </c>
      <c r="Q156" s="176">
        <v>0</v>
      </c>
      <c r="R156" s="176">
        <f>Q156*H156</f>
        <v>0</v>
      </c>
      <c r="S156" s="176">
        <v>6.0000000000000001E-3</v>
      </c>
      <c r="T156" s="177">
        <f>S156*H156</f>
        <v>8.4711660000000002</v>
      </c>
      <c r="AR156" s="15" t="s">
        <v>213</v>
      </c>
      <c r="AT156" s="15" t="s">
        <v>126</v>
      </c>
      <c r="AU156" s="15" t="s">
        <v>82</v>
      </c>
      <c r="AY156" s="15" t="s">
        <v>123</v>
      </c>
      <c r="BE156" s="178">
        <f>IF(N156="základní",J156,0)</f>
        <v>0</v>
      </c>
      <c r="BF156" s="178">
        <f>IF(N156="snížená",J156,0)</f>
        <v>0</v>
      </c>
      <c r="BG156" s="178">
        <f>IF(N156="zákl. přenesená",J156,0)</f>
        <v>0</v>
      </c>
      <c r="BH156" s="178">
        <f>IF(N156="sníž. přenesená",J156,0)</f>
        <v>0</v>
      </c>
      <c r="BI156" s="178">
        <f>IF(N156="nulová",J156,0)</f>
        <v>0</v>
      </c>
      <c r="BJ156" s="15" t="s">
        <v>80</v>
      </c>
      <c r="BK156" s="178">
        <f>ROUND(I156*H156,2)</f>
        <v>0</v>
      </c>
      <c r="BL156" s="15" t="s">
        <v>213</v>
      </c>
      <c r="BM156" s="15" t="s">
        <v>264</v>
      </c>
    </row>
    <row r="157" spans="2:65" s="11" customFormat="1">
      <c r="B157" s="182"/>
      <c r="C157" s="183"/>
      <c r="D157" s="179" t="s">
        <v>135</v>
      </c>
      <c r="E157" s="184" t="s">
        <v>21</v>
      </c>
      <c r="F157" s="185" t="s">
        <v>265</v>
      </c>
      <c r="G157" s="183"/>
      <c r="H157" s="186">
        <v>738.71100000000001</v>
      </c>
      <c r="I157" s="187"/>
      <c r="J157" s="183"/>
      <c r="K157" s="183"/>
      <c r="L157" s="188"/>
      <c r="M157" s="189"/>
      <c r="N157" s="190"/>
      <c r="O157" s="190"/>
      <c r="P157" s="190"/>
      <c r="Q157" s="190"/>
      <c r="R157" s="190"/>
      <c r="S157" s="190"/>
      <c r="T157" s="191"/>
      <c r="AT157" s="192" t="s">
        <v>135</v>
      </c>
      <c r="AU157" s="192" t="s">
        <v>82</v>
      </c>
      <c r="AV157" s="11" t="s">
        <v>82</v>
      </c>
      <c r="AW157" s="11" t="s">
        <v>36</v>
      </c>
      <c r="AX157" s="11" t="s">
        <v>75</v>
      </c>
      <c r="AY157" s="192" t="s">
        <v>123</v>
      </c>
    </row>
    <row r="158" spans="2:65" s="11" customFormat="1">
      <c r="B158" s="182"/>
      <c r="C158" s="183"/>
      <c r="D158" s="179" t="s">
        <v>135</v>
      </c>
      <c r="E158" s="184" t="s">
        <v>21</v>
      </c>
      <c r="F158" s="185" t="s">
        <v>266</v>
      </c>
      <c r="G158" s="183"/>
      <c r="H158" s="186">
        <v>673.15</v>
      </c>
      <c r="I158" s="187"/>
      <c r="J158" s="183"/>
      <c r="K158" s="183"/>
      <c r="L158" s="188"/>
      <c r="M158" s="189"/>
      <c r="N158" s="190"/>
      <c r="O158" s="190"/>
      <c r="P158" s="190"/>
      <c r="Q158" s="190"/>
      <c r="R158" s="190"/>
      <c r="S158" s="190"/>
      <c r="T158" s="191"/>
      <c r="AT158" s="192" t="s">
        <v>135</v>
      </c>
      <c r="AU158" s="192" t="s">
        <v>82</v>
      </c>
      <c r="AV158" s="11" t="s">
        <v>82</v>
      </c>
      <c r="AW158" s="11" t="s">
        <v>36</v>
      </c>
      <c r="AX158" s="11" t="s">
        <v>75</v>
      </c>
      <c r="AY158" s="192" t="s">
        <v>123</v>
      </c>
    </row>
    <row r="159" spans="2:65" s="12" customFormat="1">
      <c r="B159" s="203"/>
      <c r="C159" s="204"/>
      <c r="D159" s="179" t="s">
        <v>135</v>
      </c>
      <c r="E159" s="205" t="s">
        <v>21</v>
      </c>
      <c r="F159" s="206" t="s">
        <v>267</v>
      </c>
      <c r="G159" s="204"/>
      <c r="H159" s="207">
        <v>1411.8610000000001</v>
      </c>
      <c r="I159" s="208"/>
      <c r="J159" s="204"/>
      <c r="K159" s="204"/>
      <c r="L159" s="209"/>
      <c r="M159" s="210"/>
      <c r="N159" s="211"/>
      <c r="O159" s="211"/>
      <c r="P159" s="211"/>
      <c r="Q159" s="211"/>
      <c r="R159" s="211"/>
      <c r="S159" s="211"/>
      <c r="T159" s="212"/>
      <c r="AT159" s="213" t="s">
        <v>135</v>
      </c>
      <c r="AU159" s="213" t="s">
        <v>82</v>
      </c>
      <c r="AV159" s="12" t="s">
        <v>131</v>
      </c>
      <c r="AW159" s="12" t="s">
        <v>36</v>
      </c>
      <c r="AX159" s="12" t="s">
        <v>80</v>
      </c>
      <c r="AY159" s="213" t="s">
        <v>123</v>
      </c>
    </row>
    <row r="160" spans="2:65" s="1" customFormat="1" ht="16.5" customHeight="1">
      <c r="B160" s="32"/>
      <c r="C160" s="167" t="s">
        <v>268</v>
      </c>
      <c r="D160" s="167" t="s">
        <v>126</v>
      </c>
      <c r="E160" s="168" t="s">
        <v>269</v>
      </c>
      <c r="F160" s="169" t="s">
        <v>270</v>
      </c>
      <c r="G160" s="170" t="s">
        <v>129</v>
      </c>
      <c r="H160" s="171">
        <v>1411.8610000000001</v>
      </c>
      <c r="I160" s="172"/>
      <c r="J160" s="173">
        <f>ROUND(I160*H160,2)</f>
        <v>0</v>
      </c>
      <c r="K160" s="169" t="s">
        <v>130</v>
      </c>
      <c r="L160" s="36"/>
      <c r="M160" s="174" t="s">
        <v>21</v>
      </c>
      <c r="N160" s="175" t="s">
        <v>46</v>
      </c>
      <c r="O160" s="58"/>
      <c r="P160" s="176">
        <f>O160*H160</f>
        <v>0</v>
      </c>
      <c r="Q160" s="176">
        <v>0</v>
      </c>
      <c r="R160" s="176">
        <f>Q160*H160</f>
        <v>0</v>
      </c>
      <c r="S160" s="176">
        <v>6.0000000000000001E-3</v>
      </c>
      <c r="T160" s="177">
        <f>S160*H160</f>
        <v>8.4711660000000002</v>
      </c>
      <c r="AR160" s="15" t="s">
        <v>213</v>
      </c>
      <c r="AT160" s="15" t="s">
        <v>126</v>
      </c>
      <c r="AU160" s="15" t="s">
        <v>82</v>
      </c>
      <c r="AY160" s="15" t="s">
        <v>123</v>
      </c>
      <c r="BE160" s="178">
        <f>IF(N160="základní",J160,0)</f>
        <v>0</v>
      </c>
      <c r="BF160" s="178">
        <f>IF(N160="snížená",J160,0)</f>
        <v>0</v>
      </c>
      <c r="BG160" s="178">
        <f>IF(N160="zákl. přenesená",J160,0)</f>
        <v>0</v>
      </c>
      <c r="BH160" s="178">
        <f>IF(N160="sníž. přenesená",J160,0)</f>
        <v>0</v>
      </c>
      <c r="BI160" s="178">
        <f>IF(N160="nulová",J160,0)</f>
        <v>0</v>
      </c>
      <c r="BJ160" s="15" t="s">
        <v>80</v>
      </c>
      <c r="BK160" s="178">
        <f>ROUND(I160*H160,2)</f>
        <v>0</v>
      </c>
      <c r="BL160" s="15" t="s">
        <v>213</v>
      </c>
      <c r="BM160" s="15" t="s">
        <v>271</v>
      </c>
    </row>
    <row r="161" spans="2:65" s="1" customFormat="1" ht="16.5" customHeight="1">
      <c r="B161" s="32"/>
      <c r="C161" s="167" t="s">
        <v>272</v>
      </c>
      <c r="D161" s="167" t="s">
        <v>126</v>
      </c>
      <c r="E161" s="168" t="s">
        <v>273</v>
      </c>
      <c r="F161" s="169" t="s">
        <v>274</v>
      </c>
      <c r="G161" s="170" t="s">
        <v>242</v>
      </c>
      <c r="H161" s="171">
        <v>9</v>
      </c>
      <c r="I161" s="172"/>
      <c r="J161" s="173">
        <f>ROUND(I161*H161,2)</f>
        <v>0</v>
      </c>
      <c r="K161" s="169" t="s">
        <v>130</v>
      </c>
      <c r="L161" s="36"/>
      <c r="M161" s="174" t="s">
        <v>21</v>
      </c>
      <c r="N161" s="175" t="s">
        <v>46</v>
      </c>
      <c r="O161" s="58"/>
      <c r="P161" s="176">
        <f>O161*H161</f>
        <v>0</v>
      </c>
      <c r="Q161" s="176">
        <v>0</v>
      </c>
      <c r="R161" s="176">
        <f>Q161*H161</f>
        <v>0</v>
      </c>
      <c r="S161" s="176">
        <v>2.9999999999999997E-4</v>
      </c>
      <c r="T161" s="177">
        <f>S161*H161</f>
        <v>2.6999999999999997E-3</v>
      </c>
      <c r="AR161" s="15" t="s">
        <v>213</v>
      </c>
      <c r="AT161" s="15" t="s">
        <v>126</v>
      </c>
      <c r="AU161" s="15" t="s">
        <v>82</v>
      </c>
      <c r="AY161" s="15" t="s">
        <v>123</v>
      </c>
      <c r="BE161" s="178">
        <f>IF(N161="základní",J161,0)</f>
        <v>0</v>
      </c>
      <c r="BF161" s="178">
        <f>IF(N161="snížená",J161,0)</f>
        <v>0</v>
      </c>
      <c r="BG161" s="178">
        <f>IF(N161="zákl. přenesená",J161,0)</f>
        <v>0</v>
      </c>
      <c r="BH161" s="178">
        <f>IF(N161="sníž. přenesená",J161,0)</f>
        <v>0</v>
      </c>
      <c r="BI161" s="178">
        <f>IF(N161="nulová",J161,0)</f>
        <v>0</v>
      </c>
      <c r="BJ161" s="15" t="s">
        <v>80</v>
      </c>
      <c r="BK161" s="178">
        <f>ROUND(I161*H161,2)</f>
        <v>0</v>
      </c>
      <c r="BL161" s="15" t="s">
        <v>213</v>
      </c>
      <c r="BM161" s="15" t="s">
        <v>275</v>
      </c>
    </row>
    <row r="162" spans="2:65" s="11" customFormat="1">
      <c r="B162" s="182"/>
      <c r="C162" s="183"/>
      <c r="D162" s="179" t="s">
        <v>135</v>
      </c>
      <c r="E162" s="184" t="s">
        <v>21</v>
      </c>
      <c r="F162" s="185" t="s">
        <v>276</v>
      </c>
      <c r="G162" s="183"/>
      <c r="H162" s="186">
        <v>9</v>
      </c>
      <c r="I162" s="187"/>
      <c r="J162" s="183"/>
      <c r="K162" s="183"/>
      <c r="L162" s="188"/>
      <c r="M162" s="189"/>
      <c r="N162" s="190"/>
      <c r="O162" s="190"/>
      <c r="P162" s="190"/>
      <c r="Q162" s="190"/>
      <c r="R162" s="190"/>
      <c r="S162" s="190"/>
      <c r="T162" s="191"/>
      <c r="AT162" s="192" t="s">
        <v>135</v>
      </c>
      <c r="AU162" s="192" t="s">
        <v>82</v>
      </c>
      <c r="AV162" s="11" t="s">
        <v>82</v>
      </c>
      <c r="AW162" s="11" t="s">
        <v>36</v>
      </c>
      <c r="AX162" s="11" t="s">
        <v>80</v>
      </c>
      <c r="AY162" s="192" t="s">
        <v>123</v>
      </c>
    </row>
    <row r="163" spans="2:65" s="1" customFormat="1" ht="22.5" customHeight="1">
      <c r="B163" s="32"/>
      <c r="C163" s="167" t="s">
        <v>277</v>
      </c>
      <c r="D163" s="167" t="s">
        <v>126</v>
      </c>
      <c r="E163" s="168" t="s">
        <v>278</v>
      </c>
      <c r="F163" s="169" t="s">
        <v>279</v>
      </c>
      <c r="G163" s="170" t="s">
        <v>129</v>
      </c>
      <c r="H163" s="171">
        <v>688.04</v>
      </c>
      <c r="I163" s="172"/>
      <c r="J163" s="173">
        <f>ROUND(I163*H163,2)</f>
        <v>0</v>
      </c>
      <c r="K163" s="169" t="s">
        <v>130</v>
      </c>
      <c r="L163" s="36"/>
      <c r="M163" s="174" t="s">
        <v>21</v>
      </c>
      <c r="N163" s="175" t="s">
        <v>46</v>
      </c>
      <c r="O163" s="58"/>
      <c r="P163" s="176">
        <f>O163*H163</f>
        <v>0</v>
      </c>
      <c r="Q163" s="176">
        <v>0</v>
      </c>
      <c r="R163" s="176">
        <f>Q163*H163</f>
        <v>0</v>
      </c>
      <c r="S163" s="176">
        <v>0</v>
      </c>
      <c r="T163" s="177">
        <f>S163*H163</f>
        <v>0</v>
      </c>
      <c r="AR163" s="15" t="s">
        <v>213</v>
      </c>
      <c r="AT163" s="15" t="s">
        <v>126</v>
      </c>
      <c r="AU163" s="15" t="s">
        <v>82</v>
      </c>
      <c r="AY163" s="15" t="s">
        <v>123</v>
      </c>
      <c r="BE163" s="178">
        <f>IF(N163="základní",J163,0)</f>
        <v>0</v>
      </c>
      <c r="BF163" s="178">
        <f>IF(N163="snížená",J163,0)</f>
        <v>0</v>
      </c>
      <c r="BG163" s="178">
        <f>IF(N163="zákl. přenesená",J163,0)</f>
        <v>0</v>
      </c>
      <c r="BH163" s="178">
        <f>IF(N163="sníž. přenesená",J163,0)</f>
        <v>0</v>
      </c>
      <c r="BI163" s="178">
        <f>IF(N163="nulová",J163,0)</f>
        <v>0</v>
      </c>
      <c r="BJ163" s="15" t="s">
        <v>80</v>
      </c>
      <c r="BK163" s="178">
        <f>ROUND(I163*H163,2)</f>
        <v>0</v>
      </c>
      <c r="BL163" s="15" t="s">
        <v>213</v>
      </c>
      <c r="BM163" s="15" t="s">
        <v>280</v>
      </c>
    </row>
    <row r="164" spans="2:65" s="1" customFormat="1" ht="39">
      <c r="B164" s="32"/>
      <c r="C164" s="33"/>
      <c r="D164" s="179" t="s">
        <v>133</v>
      </c>
      <c r="E164" s="33"/>
      <c r="F164" s="180" t="s">
        <v>281</v>
      </c>
      <c r="G164" s="33"/>
      <c r="H164" s="33"/>
      <c r="I164" s="96"/>
      <c r="J164" s="33"/>
      <c r="K164" s="33"/>
      <c r="L164" s="36"/>
      <c r="M164" s="181"/>
      <c r="N164" s="58"/>
      <c r="O164" s="58"/>
      <c r="P164" s="58"/>
      <c r="Q164" s="58"/>
      <c r="R164" s="58"/>
      <c r="S164" s="58"/>
      <c r="T164" s="59"/>
      <c r="AT164" s="15" t="s">
        <v>133</v>
      </c>
      <c r="AU164" s="15" t="s">
        <v>82</v>
      </c>
    </row>
    <row r="165" spans="2:65" s="11" customFormat="1">
      <c r="B165" s="182"/>
      <c r="C165" s="183"/>
      <c r="D165" s="179" t="s">
        <v>135</v>
      </c>
      <c r="E165" s="184" t="s">
        <v>21</v>
      </c>
      <c r="F165" s="185" t="s">
        <v>282</v>
      </c>
      <c r="G165" s="183"/>
      <c r="H165" s="186">
        <v>688.04</v>
      </c>
      <c r="I165" s="187"/>
      <c r="J165" s="183"/>
      <c r="K165" s="183"/>
      <c r="L165" s="188"/>
      <c r="M165" s="189"/>
      <c r="N165" s="190"/>
      <c r="O165" s="190"/>
      <c r="P165" s="190"/>
      <c r="Q165" s="190"/>
      <c r="R165" s="190"/>
      <c r="S165" s="190"/>
      <c r="T165" s="191"/>
      <c r="AT165" s="192" t="s">
        <v>135</v>
      </c>
      <c r="AU165" s="192" t="s">
        <v>82</v>
      </c>
      <c r="AV165" s="11" t="s">
        <v>82</v>
      </c>
      <c r="AW165" s="11" t="s">
        <v>36</v>
      </c>
      <c r="AX165" s="11" t="s">
        <v>80</v>
      </c>
      <c r="AY165" s="192" t="s">
        <v>123</v>
      </c>
    </row>
    <row r="166" spans="2:65" s="1" customFormat="1" ht="16.5" customHeight="1">
      <c r="B166" s="32"/>
      <c r="C166" s="193" t="s">
        <v>283</v>
      </c>
      <c r="D166" s="193" t="s">
        <v>245</v>
      </c>
      <c r="E166" s="194" t="s">
        <v>284</v>
      </c>
      <c r="F166" s="195" t="s">
        <v>285</v>
      </c>
      <c r="G166" s="196" t="s">
        <v>186</v>
      </c>
      <c r="H166" s="197">
        <v>0.20599999999999999</v>
      </c>
      <c r="I166" s="198"/>
      <c r="J166" s="199">
        <f>ROUND(I166*H166,2)</f>
        <v>0</v>
      </c>
      <c r="K166" s="195" t="s">
        <v>130</v>
      </c>
      <c r="L166" s="200"/>
      <c r="M166" s="201" t="s">
        <v>21</v>
      </c>
      <c r="N166" s="202" t="s">
        <v>46</v>
      </c>
      <c r="O166" s="58"/>
      <c r="P166" s="176">
        <f>O166*H166</f>
        <v>0</v>
      </c>
      <c r="Q166" s="176">
        <v>1</v>
      </c>
      <c r="R166" s="176">
        <f>Q166*H166</f>
        <v>0.20599999999999999</v>
      </c>
      <c r="S166" s="176">
        <v>0</v>
      </c>
      <c r="T166" s="177">
        <f>S166*H166</f>
        <v>0</v>
      </c>
      <c r="AR166" s="15" t="s">
        <v>248</v>
      </c>
      <c r="AT166" s="15" t="s">
        <v>245</v>
      </c>
      <c r="AU166" s="15" t="s">
        <v>82</v>
      </c>
      <c r="AY166" s="15" t="s">
        <v>123</v>
      </c>
      <c r="BE166" s="178">
        <f>IF(N166="základní",J166,0)</f>
        <v>0</v>
      </c>
      <c r="BF166" s="178">
        <f>IF(N166="snížená",J166,0)</f>
        <v>0</v>
      </c>
      <c r="BG166" s="178">
        <f>IF(N166="zákl. přenesená",J166,0)</f>
        <v>0</v>
      </c>
      <c r="BH166" s="178">
        <f>IF(N166="sníž. přenesená",J166,0)</f>
        <v>0</v>
      </c>
      <c r="BI166" s="178">
        <f>IF(N166="nulová",J166,0)</f>
        <v>0</v>
      </c>
      <c r="BJ166" s="15" t="s">
        <v>80</v>
      </c>
      <c r="BK166" s="178">
        <f>ROUND(I166*H166,2)</f>
        <v>0</v>
      </c>
      <c r="BL166" s="15" t="s">
        <v>213</v>
      </c>
      <c r="BM166" s="15" t="s">
        <v>286</v>
      </c>
    </row>
    <row r="167" spans="2:65" s="11" customFormat="1">
      <c r="B167" s="182"/>
      <c r="C167" s="183"/>
      <c r="D167" s="179" t="s">
        <v>135</v>
      </c>
      <c r="E167" s="183"/>
      <c r="F167" s="185" t="s">
        <v>287</v>
      </c>
      <c r="G167" s="183"/>
      <c r="H167" s="186">
        <v>0.20599999999999999</v>
      </c>
      <c r="I167" s="187"/>
      <c r="J167" s="183"/>
      <c r="K167" s="183"/>
      <c r="L167" s="188"/>
      <c r="M167" s="189"/>
      <c r="N167" s="190"/>
      <c r="O167" s="190"/>
      <c r="P167" s="190"/>
      <c r="Q167" s="190"/>
      <c r="R167" s="190"/>
      <c r="S167" s="190"/>
      <c r="T167" s="191"/>
      <c r="AT167" s="192" t="s">
        <v>135</v>
      </c>
      <c r="AU167" s="192" t="s">
        <v>82</v>
      </c>
      <c r="AV167" s="11" t="s">
        <v>82</v>
      </c>
      <c r="AW167" s="11" t="s">
        <v>4</v>
      </c>
      <c r="AX167" s="11" t="s">
        <v>80</v>
      </c>
      <c r="AY167" s="192" t="s">
        <v>123</v>
      </c>
    </row>
    <row r="168" spans="2:65" s="1" customFormat="1" ht="16.5" customHeight="1">
      <c r="B168" s="32"/>
      <c r="C168" s="167" t="s">
        <v>288</v>
      </c>
      <c r="D168" s="167" t="s">
        <v>126</v>
      </c>
      <c r="E168" s="168" t="s">
        <v>289</v>
      </c>
      <c r="F168" s="169" t="s">
        <v>290</v>
      </c>
      <c r="G168" s="170" t="s">
        <v>129</v>
      </c>
      <c r="H168" s="171">
        <v>688.04</v>
      </c>
      <c r="I168" s="172"/>
      <c r="J168" s="173">
        <f>ROUND(I168*H168,2)</f>
        <v>0</v>
      </c>
      <c r="K168" s="169" t="s">
        <v>130</v>
      </c>
      <c r="L168" s="36"/>
      <c r="M168" s="174" t="s">
        <v>21</v>
      </c>
      <c r="N168" s="175" t="s">
        <v>46</v>
      </c>
      <c r="O168" s="58"/>
      <c r="P168" s="176">
        <f>O168*H168</f>
        <v>0</v>
      </c>
      <c r="Q168" s="176">
        <v>8.8000000000000003E-4</v>
      </c>
      <c r="R168" s="176">
        <f>Q168*H168</f>
        <v>0.60547519999999999</v>
      </c>
      <c r="S168" s="176">
        <v>0</v>
      </c>
      <c r="T168" s="177">
        <f>S168*H168</f>
        <v>0</v>
      </c>
      <c r="AR168" s="15" t="s">
        <v>213</v>
      </c>
      <c r="AT168" s="15" t="s">
        <v>126</v>
      </c>
      <c r="AU168" s="15" t="s">
        <v>82</v>
      </c>
      <c r="AY168" s="15" t="s">
        <v>123</v>
      </c>
      <c r="BE168" s="178">
        <f>IF(N168="základní",J168,0)</f>
        <v>0</v>
      </c>
      <c r="BF168" s="178">
        <f>IF(N168="snížená",J168,0)</f>
        <v>0</v>
      </c>
      <c r="BG168" s="178">
        <f>IF(N168="zákl. přenesená",J168,0)</f>
        <v>0</v>
      </c>
      <c r="BH168" s="178">
        <f>IF(N168="sníž. přenesená",J168,0)</f>
        <v>0</v>
      </c>
      <c r="BI168" s="178">
        <f>IF(N168="nulová",J168,0)</f>
        <v>0</v>
      </c>
      <c r="BJ168" s="15" t="s">
        <v>80</v>
      </c>
      <c r="BK168" s="178">
        <f>ROUND(I168*H168,2)</f>
        <v>0</v>
      </c>
      <c r="BL168" s="15" t="s">
        <v>213</v>
      </c>
      <c r="BM168" s="15" t="s">
        <v>291</v>
      </c>
    </row>
    <row r="169" spans="2:65" s="1" customFormat="1" ht="39">
      <c r="B169" s="32"/>
      <c r="C169" s="33"/>
      <c r="D169" s="179" t="s">
        <v>133</v>
      </c>
      <c r="E169" s="33"/>
      <c r="F169" s="180" t="s">
        <v>292</v>
      </c>
      <c r="G169" s="33"/>
      <c r="H169" s="33"/>
      <c r="I169" s="96"/>
      <c r="J169" s="33"/>
      <c r="K169" s="33"/>
      <c r="L169" s="36"/>
      <c r="M169" s="181"/>
      <c r="N169" s="58"/>
      <c r="O169" s="58"/>
      <c r="P169" s="58"/>
      <c r="Q169" s="58"/>
      <c r="R169" s="58"/>
      <c r="S169" s="58"/>
      <c r="T169" s="59"/>
      <c r="AT169" s="15" t="s">
        <v>133</v>
      </c>
      <c r="AU169" s="15" t="s">
        <v>82</v>
      </c>
    </row>
    <row r="170" spans="2:65" s="1" customFormat="1" ht="22.5" customHeight="1">
      <c r="B170" s="32"/>
      <c r="C170" s="193" t="s">
        <v>293</v>
      </c>
      <c r="D170" s="193" t="s">
        <v>245</v>
      </c>
      <c r="E170" s="194" t="s">
        <v>294</v>
      </c>
      <c r="F170" s="195" t="s">
        <v>295</v>
      </c>
      <c r="G170" s="196" t="s">
        <v>129</v>
      </c>
      <c r="H170" s="197">
        <v>791.24599999999998</v>
      </c>
      <c r="I170" s="198"/>
      <c r="J170" s="199">
        <f>ROUND(I170*H170,2)</f>
        <v>0</v>
      </c>
      <c r="K170" s="195" t="s">
        <v>130</v>
      </c>
      <c r="L170" s="200"/>
      <c r="M170" s="201" t="s">
        <v>21</v>
      </c>
      <c r="N170" s="202" t="s">
        <v>46</v>
      </c>
      <c r="O170" s="58"/>
      <c r="P170" s="176">
        <f>O170*H170</f>
        <v>0</v>
      </c>
      <c r="Q170" s="176">
        <v>1E-3</v>
      </c>
      <c r="R170" s="176">
        <f>Q170*H170</f>
        <v>0.791246</v>
      </c>
      <c r="S170" s="176">
        <v>0</v>
      </c>
      <c r="T170" s="177">
        <f>S170*H170</f>
        <v>0</v>
      </c>
      <c r="AR170" s="15" t="s">
        <v>248</v>
      </c>
      <c r="AT170" s="15" t="s">
        <v>245</v>
      </c>
      <c r="AU170" s="15" t="s">
        <v>82</v>
      </c>
      <c r="AY170" s="15" t="s">
        <v>123</v>
      </c>
      <c r="BE170" s="178">
        <f>IF(N170="základní",J170,0)</f>
        <v>0</v>
      </c>
      <c r="BF170" s="178">
        <f>IF(N170="snížená",J170,0)</f>
        <v>0</v>
      </c>
      <c r="BG170" s="178">
        <f>IF(N170="zákl. přenesená",J170,0)</f>
        <v>0</v>
      </c>
      <c r="BH170" s="178">
        <f>IF(N170="sníž. přenesená",J170,0)</f>
        <v>0</v>
      </c>
      <c r="BI170" s="178">
        <f>IF(N170="nulová",J170,0)</f>
        <v>0</v>
      </c>
      <c r="BJ170" s="15" t="s">
        <v>80</v>
      </c>
      <c r="BK170" s="178">
        <f>ROUND(I170*H170,2)</f>
        <v>0</v>
      </c>
      <c r="BL170" s="15" t="s">
        <v>213</v>
      </c>
      <c r="BM170" s="15" t="s">
        <v>296</v>
      </c>
    </row>
    <row r="171" spans="2:65" s="11" customFormat="1">
      <c r="B171" s="182"/>
      <c r="C171" s="183"/>
      <c r="D171" s="179" t="s">
        <v>135</v>
      </c>
      <c r="E171" s="183"/>
      <c r="F171" s="185" t="s">
        <v>297</v>
      </c>
      <c r="G171" s="183"/>
      <c r="H171" s="186">
        <v>791.24599999999998</v>
      </c>
      <c r="I171" s="187"/>
      <c r="J171" s="183"/>
      <c r="K171" s="183"/>
      <c r="L171" s="188"/>
      <c r="M171" s="189"/>
      <c r="N171" s="190"/>
      <c r="O171" s="190"/>
      <c r="P171" s="190"/>
      <c r="Q171" s="190"/>
      <c r="R171" s="190"/>
      <c r="S171" s="190"/>
      <c r="T171" s="191"/>
      <c r="AT171" s="192" t="s">
        <v>135</v>
      </c>
      <c r="AU171" s="192" t="s">
        <v>82</v>
      </c>
      <c r="AV171" s="11" t="s">
        <v>82</v>
      </c>
      <c r="AW171" s="11" t="s">
        <v>4</v>
      </c>
      <c r="AX171" s="11" t="s">
        <v>80</v>
      </c>
      <c r="AY171" s="192" t="s">
        <v>123</v>
      </c>
    </row>
    <row r="172" spans="2:65" s="1" customFormat="1" ht="22.5" customHeight="1">
      <c r="B172" s="32"/>
      <c r="C172" s="167" t="s">
        <v>298</v>
      </c>
      <c r="D172" s="167" t="s">
        <v>126</v>
      </c>
      <c r="E172" s="168" t="s">
        <v>299</v>
      </c>
      <c r="F172" s="169" t="s">
        <v>300</v>
      </c>
      <c r="G172" s="170" t="s">
        <v>129</v>
      </c>
      <c r="H172" s="171">
        <v>736.9</v>
      </c>
      <c r="I172" s="172"/>
      <c r="J172" s="173">
        <f>ROUND(I172*H172,2)</f>
        <v>0</v>
      </c>
      <c r="K172" s="169" t="s">
        <v>130</v>
      </c>
      <c r="L172" s="36"/>
      <c r="M172" s="174" t="s">
        <v>21</v>
      </c>
      <c r="N172" s="175" t="s">
        <v>46</v>
      </c>
      <c r="O172" s="58"/>
      <c r="P172" s="176">
        <f>O172*H172</f>
        <v>0</v>
      </c>
      <c r="Q172" s="176">
        <v>2.7999999999999998E-4</v>
      </c>
      <c r="R172" s="176">
        <f>Q172*H172</f>
        <v>0.20633199999999999</v>
      </c>
      <c r="S172" s="176">
        <v>0</v>
      </c>
      <c r="T172" s="177">
        <f>S172*H172</f>
        <v>0</v>
      </c>
      <c r="AR172" s="15" t="s">
        <v>213</v>
      </c>
      <c r="AT172" s="15" t="s">
        <v>126</v>
      </c>
      <c r="AU172" s="15" t="s">
        <v>82</v>
      </c>
      <c r="AY172" s="15" t="s">
        <v>123</v>
      </c>
      <c r="BE172" s="178">
        <f>IF(N172="základní",J172,0)</f>
        <v>0</v>
      </c>
      <c r="BF172" s="178">
        <f>IF(N172="snížená",J172,0)</f>
        <v>0</v>
      </c>
      <c r="BG172" s="178">
        <f>IF(N172="zákl. přenesená",J172,0)</f>
        <v>0</v>
      </c>
      <c r="BH172" s="178">
        <f>IF(N172="sníž. přenesená",J172,0)</f>
        <v>0</v>
      </c>
      <c r="BI172" s="178">
        <f>IF(N172="nulová",J172,0)</f>
        <v>0</v>
      </c>
      <c r="BJ172" s="15" t="s">
        <v>80</v>
      </c>
      <c r="BK172" s="178">
        <f>ROUND(I172*H172,2)</f>
        <v>0</v>
      </c>
      <c r="BL172" s="15" t="s">
        <v>213</v>
      </c>
      <c r="BM172" s="15" t="s">
        <v>301</v>
      </c>
    </row>
    <row r="173" spans="2:65" s="1" customFormat="1" ht="58.5">
      <c r="B173" s="32"/>
      <c r="C173" s="33"/>
      <c r="D173" s="179" t="s">
        <v>133</v>
      </c>
      <c r="E173" s="33"/>
      <c r="F173" s="180" t="s">
        <v>302</v>
      </c>
      <c r="G173" s="33"/>
      <c r="H173" s="33"/>
      <c r="I173" s="96"/>
      <c r="J173" s="33"/>
      <c r="K173" s="33"/>
      <c r="L173" s="36"/>
      <c r="M173" s="181"/>
      <c r="N173" s="58"/>
      <c r="O173" s="58"/>
      <c r="P173" s="58"/>
      <c r="Q173" s="58"/>
      <c r="R173" s="58"/>
      <c r="S173" s="58"/>
      <c r="T173" s="59"/>
      <c r="AT173" s="15" t="s">
        <v>133</v>
      </c>
      <c r="AU173" s="15" t="s">
        <v>82</v>
      </c>
    </row>
    <row r="174" spans="2:65" s="11" customFormat="1">
      <c r="B174" s="182"/>
      <c r="C174" s="183"/>
      <c r="D174" s="179" t="s">
        <v>135</v>
      </c>
      <c r="E174" s="184" t="s">
        <v>21</v>
      </c>
      <c r="F174" s="185" t="s">
        <v>303</v>
      </c>
      <c r="G174" s="183"/>
      <c r="H174" s="186">
        <v>736.9</v>
      </c>
      <c r="I174" s="187"/>
      <c r="J174" s="183"/>
      <c r="K174" s="183"/>
      <c r="L174" s="188"/>
      <c r="M174" s="189"/>
      <c r="N174" s="190"/>
      <c r="O174" s="190"/>
      <c r="P174" s="190"/>
      <c r="Q174" s="190"/>
      <c r="R174" s="190"/>
      <c r="S174" s="190"/>
      <c r="T174" s="191"/>
      <c r="AT174" s="192" t="s">
        <v>135</v>
      </c>
      <c r="AU174" s="192" t="s">
        <v>82</v>
      </c>
      <c r="AV174" s="11" t="s">
        <v>82</v>
      </c>
      <c r="AW174" s="11" t="s">
        <v>36</v>
      </c>
      <c r="AX174" s="11" t="s">
        <v>80</v>
      </c>
      <c r="AY174" s="192" t="s">
        <v>123</v>
      </c>
    </row>
    <row r="175" spans="2:65" s="1" customFormat="1" ht="16.5" customHeight="1">
      <c r="B175" s="32"/>
      <c r="C175" s="193" t="s">
        <v>248</v>
      </c>
      <c r="D175" s="193" t="s">
        <v>245</v>
      </c>
      <c r="E175" s="194" t="s">
        <v>304</v>
      </c>
      <c r="F175" s="195" t="s">
        <v>305</v>
      </c>
      <c r="G175" s="196" t="s">
        <v>129</v>
      </c>
      <c r="H175" s="197">
        <v>847.43499999999995</v>
      </c>
      <c r="I175" s="198"/>
      <c r="J175" s="199">
        <f>ROUND(I175*H175,2)</f>
        <v>0</v>
      </c>
      <c r="K175" s="195" t="s">
        <v>130</v>
      </c>
      <c r="L175" s="200"/>
      <c r="M175" s="201" t="s">
        <v>21</v>
      </c>
      <c r="N175" s="202" t="s">
        <v>46</v>
      </c>
      <c r="O175" s="58"/>
      <c r="P175" s="176">
        <f>O175*H175</f>
        <v>0</v>
      </c>
      <c r="Q175" s="176">
        <v>1.9E-3</v>
      </c>
      <c r="R175" s="176">
        <f>Q175*H175</f>
        <v>1.6101264999999998</v>
      </c>
      <c r="S175" s="176">
        <v>0</v>
      </c>
      <c r="T175" s="177">
        <f>S175*H175</f>
        <v>0</v>
      </c>
      <c r="AR175" s="15" t="s">
        <v>248</v>
      </c>
      <c r="AT175" s="15" t="s">
        <v>245</v>
      </c>
      <c r="AU175" s="15" t="s">
        <v>82</v>
      </c>
      <c r="AY175" s="15" t="s">
        <v>123</v>
      </c>
      <c r="BE175" s="178">
        <f>IF(N175="základní",J175,0)</f>
        <v>0</v>
      </c>
      <c r="BF175" s="178">
        <f>IF(N175="snížená",J175,0)</f>
        <v>0</v>
      </c>
      <c r="BG175" s="178">
        <f>IF(N175="zákl. přenesená",J175,0)</f>
        <v>0</v>
      </c>
      <c r="BH175" s="178">
        <f>IF(N175="sníž. přenesená",J175,0)</f>
        <v>0</v>
      </c>
      <c r="BI175" s="178">
        <f>IF(N175="nulová",J175,0)</f>
        <v>0</v>
      </c>
      <c r="BJ175" s="15" t="s">
        <v>80</v>
      </c>
      <c r="BK175" s="178">
        <f>ROUND(I175*H175,2)</f>
        <v>0</v>
      </c>
      <c r="BL175" s="15" t="s">
        <v>213</v>
      </c>
      <c r="BM175" s="15" t="s">
        <v>306</v>
      </c>
    </row>
    <row r="176" spans="2:65" s="11" customFormat="1">
      <c r="B176" s="182"/>
      <c r="C176" s="183"/>
      <c r="D176" s="179" t="s">
        <v>135</v>
      </c>
      <c r="E176" s="183"/>
      <c r="F176" s="185" t="s">
        <v>307</v>
      </c>
      <c r="G176" s="183"/>
      <c r="H176" s="186">
        <v>847.43499999999995</v>
      </c>
      <c r="I176" s="187"/>
      <c r="J176" s="183"/>
      <c r="K176" s="183"/>
      <c r="L176" s="188"/>
      <c r="M176" s="189"/>
      <c r="N176" s="190"/>
      <c r="O176" s="190"/>
      <c r="P176" s="190"/>
      <c r="Q176" s="190"/>
      <c r="R176" s="190"/>
      <c r="S176" s="190"/>
      <c r="T176" s="191"/>
      <c r="AT176" s="192" t="s">
        <v>135</v>
      </c>
      <c r="AU176" s="192" t="s">
        <v>82</v>
      </c>
      <c r="AV176" s="11" t="s">
        <v>82</v>
      </c>
      <c r="AW176" s="11" t="s">
        <v>4</v>
      </c>
      <c r="AX176" s="11" t="s">
        <v>80</v>
      </c>
      <c r="AY176" s="192" t="s">
        <v>123</v>
      </c>
    </row>
    <row r="177" spans="2:65" s="1" customFormat="1" ht="22.5" customHeight="1">
      <c r="B177" s="32"/>
      <c r="C177" s="167" t="s">
        <v>308</v>
      </c>
      <c r="D177" s="167" t="s">
        <v>126</v>
      </c>
      <c r="E177" s="168" t="s">
        <v>309</v>
      </c>
      <c r="F177" s="169" t="s">
        <v>310</v>
      </c>
      <c r="G177" s="170" t="s">
        <v>148</v>
      </c>
      <c r="H177" s="171">
        <v>257.10000000000002</v>
      </c>
      <c r="I177" s="172"/>
      <c r="J177" s="173">
        <f>ROUND(I177*H177,2)</f>
        <v>0</v>
      </c>
      <c r="K177" s="169" t="s">
        <v>130</v>
      </c>
      <c r="L177" s="36"/>
      <c r="M177" s="174" t="s">
        <v>21</v>
      </c>
      <c r="N177" s="175" t="s">
        <v>46</v>
      </c>
      <c r="O177" s="58"/>
      <c r="P177" s="176">
        <f>O177*H177</f>
        <v>0</v>
      </c>
      <c r="Q177" s="176">
        <v>1.2E-4</v>
      </c>
      <c r="R177" s="176">
        <f>Q177*H177</f>
        <v>3.0852000000000004E-2</v>
      </c>
      <c r="S177" s="176">
        <v>0</v>
      </c>
      <c r="T177" s="177">
        <f>S177*H177</f>
        <v>0</v>
      </c>
      <c r="AR177" s="15" t="s">
        <v>213</v>
      </c>
      <c r="AT177" s="15" t="s">
        <v>126</v>
      </c>
      <c r="AU177" s="15" t="s">
        <v>82</v>
      </c>
      <c r="AY177" s="15" t="s">
        <v>123</v>
      </c>
      <c r="BE177" s="178">
        <f>IF(N177="základní",J177,0)</f>
        <v>0</v>
      </c>
      <c r="BF177" s="178">
        <f>IF(N177="snížená",J177,0)</f>
        <v>0</v>
      </c>
      <c r="BG177" s="178">
        <f>IF(N177="zákl. přenesená",J177,0)</f>
        <v>0</v>
      </c>
      <c r="BH177" s="178">
        <f>IF(N177="sníž. přenesená",J177,0)</f>
        <v>0</v>
      </c>
      <c r="BI177" s="178">
        <f>IF(N177="nulová",J177,0)</f>
        <v>0</v>
      </c>
      <c r="BJ177" s="15" t="s">
        <v>80</v>
      </c>
      <c r="BK177" s="178">
        <f>ROUND(I177*H177,2)</f>
        <v>0</v>
      </c>
      <c r="BL177" s="15" t="s">
        <v>213</v>
      </c>
      <c r="BM177" s="15" t="s">
        <v>311</v>
      </c>
    </row>
    <row r="178" spans="2:65" s="1" customFormat="1" ht="58.5">
      <c r="B178" s="32"/>
      <c r="C178" s="33"/>
      <c r="D178" s="179" t="s">
        <v>133</v>
      </c>
      <c r="E178" s="33"/>
      <c r="F178" s="180" t="s">
        <v>302</v>
      </c>
      <c r="G178" s="33"/>
      <c r="H178" s="33"/>
      <c r="I178" s="96"/>
      <c r="J178" s="33"/>
      <c r="K178" s="33"/>
      <c r="L178" s="36"/>
      <c r="M178" s="181"/>
      <c r="N178" s="58"/>
      <c r="O178" s="58"/>
      <c r="P178" s="58"/>
      <c r="Q178" s="58"/>
      <c r="R178" s="58"/>
      <c r="S178" s="58"/>
      <c r="T178" s="59"/>
      <c r="AT178" s="15" t="s">
        <v>133</v>
      </c>
      <c r="AU178" s="15" t="s">
        <v>82</v>
      </c>
    </row>
    <row r="179" spans="2:65" s="11" customFormat="1">
      <c r="B179" s="182"/>
      <c r="C179" s="183"/>
      <c r="D179" s="179" t="s">
        <v>135</v>
      </c>
      <c r="E179" s="184" t="s">
        <v>21</v>
      </c>
      <c r="F179" s="185" t="s">
        <v>312</v>
      </c>
      <c r="G179" s="183"/>
      <c r="H179" s="186">
        <v>257.10000000000002</v>
      </c>
      <c r="I179" s="187"/>
      <c r="J179" s="183"/>
      <c r="K179" s="183"/>
      <c r="L179" s="188"/>
      <c r="M179" s="189"/>
      <c r="N179" s="190"/>
      <c r="O179" s="190"/>
      <c r="P179" s="190"/>
      <c r="Q179" s="190"/>
      <c r="R179" s="190"/>
      <c r="S179" s="190"/>
      <c r="T179" s="191"/>
      <c r="AT179" s="192" t="s">
        <v>135</v>
      </c>
      <c r="AU179" s="192" t="s">
        <v>82</v>
      </c>
      <c r="AV179" s="11" t="s">
        <v>82</v>
      </c>
      <c r="AW179" s="11" t="s">
        <v>36</v>
      </c>
      <c r="AX179" s="11" t="s">
        <v>80</v>
      </c>
      <c r="AY179" s="192" t="s">
        <v>123</v>
      </c>
    </row>
    <row r="180" spans="2:65" s="1" customFormat="1" ht="16.5" customHeight="1">
      <c r="B180" s="32"/>
      <c r="C180" s="193" t="s">
        <v>313</v>
      </c>
      <c r="D180" s="193" t="s">
        <v>245</v>
      </c>
      <c r="E180" s="194" t="s">
        <v>314</v>
      </c>
      <c r="F180" s="195" t="s">
        <v>315</v>
      </c>
      <c r="G180" s="196" t="s">
        <v>148</v>
      </c>
      <c r="H180" s="197">
        <v>130</v>
      </c>
      <c r="I180" s="198"/>
      <c r="J180" s="199">
        <f>ROUND(I180*H180,2)</f>
        <v>0</v>
      </c>
      <c r="K180" s="195" t="s">
        <v>130</v>
      </c>
      <c r="L180" s="200"/>
      <c r="M180" s="201" t="s">
        <v>21</v>
      </c>
      <c r="N180" s="202" t="s">
        <v>46</v>
      </c>
      <c r="O180" s="58"/>
      <c r="P180" s="176">
        <f>O180*H180</f>
        <v>0</v>
      </c>
      <c r="Q180" s="176">
        <v>1.39E-3</v>
      </c>
      <c r="R180" s="176">
        <f>Q180*H180</f>
        <v>0.1807</v>
      </c>
      <c r="S180" s="176">
        <v>0</v>
      </c>
      <c r="T180" s="177">
        <f>S180*H180</f>
        <v>0</v>
      </c>
      <c r="AR180" s="15" t="s">
        <v>248</v>
      </c>
      <c r="AT180" s="15" t="s">
        <v>245</v>
      </c>
      <c r="AU180" s="15" t="s">
        <v>82</v>
      </c>
      <c r="AY180" s="15" t="s">
        <v>123</v>
      </c>
      <c r="BE180" s="178">
        <f>IF(N180="základní",J180,0)</f>
        <v>0</v>
      </c>
      <c r="BF180" s="178">
        <f>IF(N180="snížená",J180,0)</f>
        <v>0</v>
      </c>
      <c r="BG180" s="178">
        <f>IF(N180="zákl. přenesená",J180,0)</f>
        <v>0</v>
      </c>
      <c r="BH180" s="178">
        <f>IF(N180="sníž. přenesená",J180,0)</f>
        <v>0</v>
      </c>
      <c r="BI180" s="178">
        <f>IF(N180="nulová",J180,0)</f>
        <v>0</v>
      </c>
      <c r="BJ180" s="15" t="s">
        <v>80</v>
      </c>
      <c r="BK180" s="178">
        <f>ROUND(I180*H180,2)</f>
        <v>0</v>
      </c>
      <c r="BL180" s="15" t="s">
        <v>213</v>
      </c>
      <c r="BM180" s="15" t="s">
        <v>316</v>
      </c>
    </row>
    <row r="181" spans="2:65" s="11" customFormat="1">
      <c r="B181" s="182"/>
      <c r="C181" s="183"/>
      <c r="D181" s="179" t="s">
        <v>135</v>
      </c>
      <c r="E181" s="184" t="s">
        <v>21</v>
      </c>
      <c r="F181" s="185" t="s">
        <v>317</v>
      </c>
      <c r="G181" s="183"/>
      <c r="H181" s="186">
        <v>130</v>
      </c>
      <c r="I181" s="187"/>
      <c r="J181" s="183"/>
      <c r="K181" s="183"/>
      <c r="L181" s="188"/>
      <c r="M181" s="189"/>
      <c r="N181" s="190"/>
      <c r="O181" s="190"/>
      <c r="P181" s="190"/>
      <c r="Q181" s="190"/>
      <c r="R181" s="190"/>
      <c r="S181" s="190"/>
      <c r="T181" s="191"/>
      <c r="AT181" s="192" t="s">
        <v>135</v>
      </c>
      <c r="AU181" s="192" t="s">
        <v>82</v>
      </c>
      <c r="AV181" s="11" t="s">
        <v>82</v>
      </c>
      <c r="AW181" s="11" t="s">
        <v>36</v>
      </c>
      <c r="AX181" s="11" t="s">
        <v>80</v>
      </c>
      <c r="AY181" s="192" t="s">
        <v>123</v>
      </c>
    </row>
    <row r="182" spans="2:65" s="1" customFormat="1" ht="16.5" customHeight="1">
      <c r="B182" s="32"/>
      <c r="C182" s="193" t="s">
        <v>318</v>
      </c>
      <c r="D182" s="193" t="s">
        <v>245</v>
      </c>
      <c r="E182" s="194" t="s">
        <v>319</v>
      </c>
      <c r="F182" s="195" t="s">
        <v>320</v>
      </c>
      <c r="G182" s="196" t="s">
        <v>148</v>
      </c>
      <c r="H182" s="197">
        <v>127.1</v>
      </c>
      <c r="I182" s="198"/>
      <c r="J182" s="199">
        <f>ROUND(I182*H182,2)</f>
        <v>0</v>
      </c>
      <c r="K182" s="195" t="s">
        <v>130</v>
      </c>
      <c r="L182" s="200"/>
      <c r="M182" s="201" t="s">
        <v>21</v>
      </c>
      <c r="N182" s="202" t="s">
        <v>46</v>
      </c>
      <c r="O182" s="58"/>
      <c r="P182" s="176">
        <f>O182*H182</f>
        <v>0</v>
      </c>
      <c r="Q182" s="176">
        <v>5.5999999999999995E-4</v>
      </c>
      <c r="R182" s="176">
        <f>Q182*H182</f>
        <v>7.1175999999999989E-2</v>
      </c>
      <c r="S182" s="176">
        <v>0</v>
      </c>
      <c r="T182" s="177">
        <f>S182*H182</f>
        <v>0</v>
      </c>
      <c r="AR182" s="15" t="s">
        <v>248</v>
      </c>
      <c r="AT182" s="15" t="s">
        <v>245</v>
      </c>
      <c r="AU182" s="15" t="s">
        <v>82</v>
      </c>
      <c r="AY182" s="15" t="s">
        <v>123</v>
      </c>
      <c r="BE182" s="178">
        <f>IF(N182="základní",J182,0)</f>
        <v>0</v>
      </c>
      <c r="BF182" s="178">
        <f>IF(N182="snížená",J182,0)</f>
        <v>0</v>
      </c>
      <c r="BG182" s="178">
        <f>IF(N182="zákl. přenesená",J182,0)</f>
        <v>0</v>
      </c>
      <c r="BH182" s="178">
        <f>IF(N182="sníž. přenesená",J182,0)</f>
        <v>0</v>
      </c>
      <c r="BI182" s="178">
        <f>IF(N182="nulová",J182,0)</f>
        <v>0</v>
      </c>
      <c r="BJ182" s="15" t="s">
        <v>80</v>
      </c>
      <c r="BK182" s="178">
        <f>ROUND(I182*H182,2)</f>
        <v>0</v>
      </c>
      <c r="BL182" s="15" t="s">
        <v>213</v>
      </c>
      <c r="BM182" s="15" t="s">
        <v>321</v>
      </c>
    </row>
    <row r="183" spans="2:65" s="11" customFormat="1">
      <c r="B183" s="182"/>
      <c r="C183" s="183"/>
      <c r="D183" s="179" t="s">
        <v>135</v>
      </c>
      <c r="E183" s="184" t="s">
        <v>21</v>
      </c>
      <c r="F183" s="185" t="s">
        <v>322</v>
      </c>
      <c r="G183" s="183"/>
      <c r="H183" s="186">
        <v>127.1</v>
      </c>
      <c r="I183" s="187"/>
      <c r="J183" s="183"/>
      <c r="K183" s="183"/>
      <c r="L183" s="188"/>
      <c r="M183" s="189"/>
      <c r="N183" s="190"/>
      <c r="O183" s="190"/>
      <c r="P183" s="190"/>
      <c r="Q183" s="190"/>
      <c r="R183" s="190"/>
      <c r="S183" s="190"/>
      <c r="T183" s="191"/>
      <c r="AT183" s="192" t="s">
        <v>135</v>
      </c>
      <c r="AU183" s="192" t="s">
        <v>82</v>
      </c>
      <c r="AV183" s="11" t="s">
        <v>82</v>
      </c>
      <c r="AW183" s="11" t="s">
        <v>36</v>
      </c>
      <c r="AX183" s="11" t="s">
        <v>80</v>
      </c>
      <c r="AY183" s="192" t="s">
        <v>123</v>
      </c>
    </row>
    <row r="184" spans="2:65" s="1" customFormat="1" ht="22.5" customHeight="1">
      <c r="B184" s="32"/>
      <c r="C184" s="167" t="s">
        <v>323</v>
      </c>
      <c r="D184" s="167" t="s">
        <v>126</v>
      </c>
      <c r="E184" s="168" t="s">
        <v>324</v>
      </c>
      <c r="F184" s="169" t="s">
        <v>325</v>
      </c>
      <c r="G184" s="170" t="s">
        <v>148</v>
      </c>
      <c r="H184" s="171">
        <v>131.30000000000001</v>
      </c>
      <c r="I184" s="172"/>
      <c r="J184" s="173">
        <f>ROUND(I184*H184,2)</f>
        <v>0</v>
      </c>
      <c r="K184" s="169" t="s">
        <v>130</v>
      </c>
      <c r="L184" s="36"/>
      <c r="M184" s="174" t="s">
        <v>21</v>
      </c>
      <c r="N184" s="175" t="s">
        <v>46</v>
      </c>
      <c r="O184" s="58"/>
      <c r="P184" s="176">
        <f>O184*H184</f>
        <v>0</v>
      </c>
      <c r="Q184" s="176">
        <v>9.0000000000000006E-5</v>
      </c>
      <c r="R184" s="176">
        <f>Q184*H184</f>
        <v>1.1817000000000001E-2</v>
      </c>
      <c r="S184" s="176">
        <v>0</v>
      </c>
      <c r="T184" s="177">
        <f>S184*H184</f>
        <v>0</v>
      </c>
      <c r="AR184" s="15" t="s">
        <v>213</v>
      </c>
      <c r="AT184" s="15" t="s">
        <v>126</v>
      </c>
      <c r="AU184" s="15" t="s">
        <v>82</v>
      </c>
      <c r="AY184" s="15" t="s">
        <v>123</v>
      </c>
      <c r="BE184" s="178">
        <f>IF(N184="základní",J184,0)</f>
        <v>0</v>
      </c>
      <c r="BF184" s="178">
        <f>IF(N184="snížená",J184,0)</f>
        <v>0</v>
      </c>
      <c r="BG184" s="178">
        <f>IF(N184="zákl. přenesená",J184,0)</f>
        <v>0</v>
      </c>
      <c r="BH184" s="178">
        <f>IF(N184="sníž. přenesená",J184,0)</f>
        <v>0</v>
      </c>
      <c r="BI184" s="178">
        <f>IF(N184="nulová",J184,0)</f>
        <v>0</v>
      </c>
      <c r="BJ184" s="15" t="s">
        <v>80</v>
      </c>
      <c r="BK184" s="178">
        <f>ROUND(I184*H184,2)</f>
        <v>0</v>
      </c>
      <c r="BL184" s="15" t="s">
        <v>213</v>
      </c>
      <c r="BM184" s="15" t="s">
        <v>326</v>
      </c>
    </row>
    <row r="185" spans="2:65" s="1" customFormat="1" ht="58.5">
      <c r="B185" s="32"/>
      <c r="C185" s="33"/>
      <c r="D185" s="179" t="s">
        <v>133</v>
      </c>
      <c r="E185" s="33"/>
      <c r="F185" s="180" t="s">
        <v>302</v>
      </c>
      <c r="G185" s="33"/>
      <c r="H185" s="33"/>
      <c r="I185" s="96"/>
      <c r="J185" s="33"/>
      <c r="K185" s="33"/>
      <c r="L185" s="36"/>
      <c r="M185" s="181"/>
      <c r="N185" s="58"/>
      <c r="O185" s="58"/>
      <c r="P185" s="58"/>
      <c r="Q185" s="58"/>
      <c r="R185" s="58"/>
      <c r="S185" s="58"/>
      <c r="T185" s="59"/>
      <c r="AT185" s="15" t="s">
        <v>133</v>
      </c>
      <c r="AU185" s="15" t="s">
        <v>82</v>
      </c>
    </row>
    <row r="186" spans="2:65" s="11" customFormat="1">
      <c r="B186" s="182"/>
      <c r="C186" s="183"/>
      <c r="D186" s="179" t="s">
        <v>135</v>
      </c>
      <c r="E186" s="184" t="s">
        <v>21</v>
      </c>
      <c r="F186" s="185" t="s">
        <v>327</v>
      </c>
      <c r="G186" s="183"/>
      <c r="H186" s="186">
        <v>131.30000000000001</v>
      </c>
      <c r="I186" s="187"/>
      <c r="J186" s="183"/>
      <c r="K186" s="183"/>
      <c r="L186" s="188"/>
      <c r="M186" s="189"/>
      <c r="N186" s="190"/>
      <c r="O186" s="190"/>
      <c r="P186" s="190"/>
      <c r="Q186" s="190"/>
      <c r="R186" s="190"/>
      <c r="S186" s="190"/>
      <c r="T186" s="191"/>
      <c r="AT186" s="192" t="s">
        <v>135</v>
      </c>
      <c r="AU186" s="192" t="s">
        <v>82</v>
      </c>
      <c r="AV186" s="11" t="s">
        <v>82</v>
      </c>
      <c r="AW186" s="11" t="s">
        <v>36</v>
      </c>
      <c r="AX186" s="11" t="s">
        <v>80</v>
      </c>
      <c r="AY186" s="192" t="s">
        <v>123</v>
      </c>
    </row>
    <row r="187" spans="2:65" s="1" customFormat="1" ht="16.5" customHeight="1">
      <c r="B187" s="32"/>
      <c r="C187" s="193" t="s">
        <v>328</v>
      </c>
      <c r="D187" s="193" t="s">
        <v>245</v>
      </c>
      <c r="E187" s="194" t="s">
        <v>329</v>
      </c>
      <c r="F187" s="195" t="s">
        <v>330</v>
      </c>
      <c r="G187" s="196" t="s">
        <v>148</v>
      </c>
      <c r="H187" s="197">
        <v>144.43</v>
      </c>
      <c r="I187" s="198"/>
      <c r="J187" s="199">
        <f>ROUND(I187*H187,2)</f>
        <v>0</v>
      </c>
      <c r="K187" s="195" t="s">
        <v>130</v>
      </c>
      <c r="L187" s="200"/>
      <c r="M187" s="201" t="s">
        <v>21</v>
      </c>
      <c r="N187" s="202" t="s">
        <v>46</v>
      </c>
      <c r="O187" s="58"/>
      <c r="P187" s="176">
        <f>O187*H187</f>
        <v>0</v>
      </c>
      <c r="Q187" s="176">
        <v>5.5999999999999995E-4</v>
      </c>
      <c r="R187" s="176">
        <f>Q187*H187</f>
        <v>8.0880800000000003E-2</v>
      </c>
      <c r="S187" s="176">
        <v>0</v>
      </c>
      <c r="T187" s="177">
        <f>S187*H187</f>
        <v>0</v>
      </c>
      <c r="AR187" s="15" t="s">
        <v>248</v>
      </c>
      <c r="AT187" s="15" t="s">
        <v>245</v>
      </c>
      <c r="AU187" s="15" t="s">
        <v>82</v>
      </c>
      <c r="AY187" s="15" t="s">
        <v>123</v>
      </c>
      <c r="BE187" s="178">
        <f>IF(N187="základní",J187,0)</f>
        <v>0</v>
      </c>
      <c r="BF187" s="178">
        <f>IF(N187="snížená",J187,0)</f>
        <v>0</v>
      </c>
      <c r="BG187" s="178">
        <f>IF(N187="zákl. přenesená",J187,0)</f>
        <v>0</v>
      </c>
      <c r="BH187" s="178">
        <f>IF(N187="sníž. přenesená",J187,0)</f>
        <v>0</v>
      </c>
      <c r="BI187" s="178">
        <f>IF(N187="nulová",J187,0)</f>
        <v>0</v>
      </c>
      <c r="BJ187" s="15" t="s">
        <v>80</v>
      </c>
      <c r="BK187" s="178">
        <f>ROUND(I187*H187,2)</f>
        <v>0</v>
      </c>
      <c r="BL187" s="15" t="s">
        <v>213</v>
      </c>
      <c r="BM187" s="15" t="s">
        <v>331</v>
      </c>
    </row>
    <row r="188" spans="2:65" s="11" customFormat="1">
      <c r="B188" s="182"/>
      <c r="C188" s="183"/>
      <c r="D188" s="179" t="s">
        <v>135</v>
      </c>
      <c r="E188" s="183"/>
      <c r="F188" s="185" t="s">
        <v>332</v>
      </c>
      <c r="G188" s="183"/>
      <c r="H188" s="186">
        <v>144.43</v>
      </c>
      <c r="I188" s="187"/>
      <c r="J188" s="183"/>
      <c r="K188" s="183"/>
      <c r="L188" s="188"/>
      <c r="M188" s="189"/>
      <c r="N188" s="190"/>
      <c r="O188" s="190"/>
      <c r="P188" s="190"/>
      <c r="Q188" s="190"/>
      <c r="R188" s="190"/>
      <c r="S188" s="190"/>
      <c r="T188" s="191"/>
      <c r="AT188" s="192" t="s">
        <v>135</v>
      </c>
      <c r="AU188" s="192" t="s">
        <v>82</v>
      </c>
      <c r="AV188" s="11" t="s">
        <v>82</v>
      </c>
      <c r="AW188" s="11" t="s">
        <v>4</v>
      </c>
      <c r="AX188" s="11" t="s">
        <v>80</v>
      </c>
      <c r="AY188" s="192" t="s">
        <v>123</v>
      </c>
    </row>
    <row r="189" spans="2:65" s="1" customFormat="1" ht="16.5" customHeight="1">
      <c r="B189" s="32"/>
      <c r="C189" s="167" t="s">
        <v>333</v>
      </c>
      <c r="D189" s="167" t="s">
        <v>126</v>
      </c>
      <c r="E189" s="168" t="s">
        <v>334</v>
      </c>
      <c r="F189" s="169" t="s">
        <v>335</v>
      </c>
      <c r="G189" s="170" t="s">
        <v>129</v>
      </c>
      <c r="H189" s="171">
        <v>736.9</v>
      </c>
      <c r="I189" s="172"/>
      <c r="J189" s="173">
        <f>ROUND(I189*H189,2)</f>
        <v>0</v>
      </c>
      <c r="K189" s="169" t="s">
        <v>130</v>
      </c>
      <c r="L189" s="36"/>
      <c r="M189" s="174" t="s">
        <v>21</v>
      </c>
      <c r="N189" s="175" t="s">
        <v>46</v>
      </c>
      <c r="O189" s="58"/>
      <c r="P189" s="176">
        <f>O189*H189</f>
        <v>0</v>
      </c>
      <c r="Q189" s="176">
        <v>0</v>
      </c>
      <c r="R189" s="176">
        <f>Q189*H189</f>
        <v>0</v>
      </c>
      <c r="S189" s="176">
        <v>0</v>
      </c>
      <c r="T189" s="177">
        <f>S189*H189</f>
        <v>0</v>
      </c>
      <c r="AR189" s="15" t="s">
        <v>213</v>
      </c>
      <c r="AT189" s="15" t="s">
        <v>126</v>
      </c>
      <c r="AU189" s="15" t="s">
        <v>82</v>
      </c>
      <c r="AY189" s="15" t="s">
        <v>123</v>
      </c>
      <c r="BE189" s="178">
        <f>IF(N189="základní",J189,0)</f>
        <v>0</v>
      </c>
      <c r="BF189" s="178">
        <f>IF(N189="snížená",J189,0)</f>
        <v>0</v>
      </c>
      <c r="BG189" s="178">
        <f>IF(N189="zákl. přenesená",J189,0)</f>
        <v>0</v>
      </c>
      <c r="BH189" s="178">
        <f>IF(N189="sníž. přenesená",J189,0)</f>
        <v>0</v>
      </c>
      <c r="BI189" s="178">
        <f>IF(N189="nulová",J189,0)</f>
        <v>0</v>
      </c>
      <c r="BJ189" s="15" t="s">
        <v>80</v>
      </c>
      <c r="BK189" s="178">
        <f>ROUND(I189*H189,2)</f>
        <v>0</v>
      </c>
      <c r="BL189" s="15" t="s">
        <v>213</v>
      </c>
      <c r="BM189" s="15" t="s">
        <v>336</v>
      </c>
    </row>
    <row r="190" spans="2:65" s="1" customFormat="1" ht="39">
      <c r="B190" s="32"/>
      <c r="C190" s="33"/>
      <c r="D190" s="179" t="s">
        <v>133</v>
      </c>
      <c r="E190" s="33"/>
      <c r="F190" s="180" t="s">
        <v>337</v>
      </c>
      <c r="G190" s="33"/>
      <c r="H190" s="33"/>
      <c r="I190" s="96"/>
      <c r="J190" s="33"/>
      <c r="K190" s="33"/>
      <c r="L190" s="36"/>
      <c r="M190" s="181"/>
      <c r="N190" s="58"/>
      <c r="O190" s="58"/>
      <c r="P190" s="58"/>
      <c r="Q190" s="58"/>
      <c r="R190" s="58"/>
      <c r="S190" s="58"/>
      <c r="T190" s="59"/>
      <c r="AT190" s="15" t="s">
        <v>133</v>
      </c>
      <c r="AU190" s="15" t="s">
        <v>82</v>
      </c>
    </row>
    <row r="191" spans="2:65" s="1" customFormat="1" ht="16.5" customHeight="1">
      <c r="B191" s="32"/>
      <c r="C191" s="193" t="s">
        <v>338</v>
      </c>
      <c r="D191" s="193" t="s">
        <v>245</v>
      </c>
      <c r="E191" s="194" t="s">
        <v>339</v>
      </c>
      <c r="F191" s="195" t="s">
        <v>340</v>
      </c>
      <c r="G191" s="196" t="s">
        <v>129</v>
      </c>
      <c r="H191" s="197">
        <v>847.43499999999995</v>
      </c>
      <c r="I191" s="198"/>
      <c r="J191" s="199">
        <f>ROUND(I191*H191,2)</f>
        <v>0</v>
      </c>
      <c r="K191" s="195" t="s">
        <v>130</v>
      </c>
      <c r="L191" s="200"/>
      <c r="M191" s="201" t="s">
        <v>21</v>
      </c>
      <c r="N191" s="202" t="s">
        <v>46</v>
      </c>
      <c r="O191" s="58"/>
      <c r="P191" s="176">
        <f>O191*H191</f>
        <v>0</v>
      </c>
      <c r="Q191" s="176">
        <v>6.6E-4</v>
      </c>
      <c r="R191" s="176">
        <f>Q191*H191</f>
        <v>0.55930709999999995</v>
      </c>
      <c r="S191" s="176">
        <v>0</v>
      </c>
      <c r="T191" s="177">
        <f>S191*H191</f>
        <v>0</v>
      </c>
      <c r="AR191" s="15" t="s">
        <v>248</v>
      </c>
      <c r="AT191" s="15" t="s">
        <v>245</v>
      </c>
      <c r="AU191" s="15" t="s">
        <v>82</v>
      </c>
      <c r="AY191" s="15" t="s">
        <v>123</v>
      </c>
      <c r="BE191" s="178">
        <f>IF(N191="základní",J191,0)</f>
        <v>0</v>
      </c>
      <c r="BF191" s="178">
        <f>IF(N191="snížená",J191,0)</f>
        <v>0</v>
      </c>
      <c r="BG191" s="178">
        <f>IF(N191="zákl. přenesená",J191,0)</f>
        <v>0</v>
      </c>
      <c r="BH191" s="178">
        <f>IF(N191="sníž. přenesená",J191,0)</f>
        <v>0</v>
      </c>
      <c r="BI191" s="178">
        <f>IF(N191="nulová",J191,0)</f>
        <v>0</v>
      </c>
      <c r="BJ191" s="15" t="s">
        <v>80</v>
      </c>
      <c r="BK191" s="178">
        <f>ROUND(I191*H191,2)</f>
        <v>0</v>
      </c>
      <c r="BL191" s="15" t="s">
        <v>213</v>
      </c>
      <c r="BM191" s="15" t="s">
        <v>341</v>
      </c>
    </row>
    <row r="192" spans="2:65" s="11" customFormat="1">
      <c r="B192" s="182"/>
      <c r="C192" s="183"/>
      <c r="D192" s="179" t="s">
        <v>135</v>
      </c>
      <c r="E192" s="183"/>
      <c r="F192" s="185" t="s">
        <v>307</v>
      </c>
      <c r="G192" s="183"/>
      <c r="H192" s="186">
        <v>847.43499999999995</v>
      </c>
      <c r="I192" s="187"/>
      <c r="J192" s="183"/>
      <c r="K192" s="183"/>
      <c r="L192" s="188"/>
      <c r="M192" s="189"/>
      <c r="N192" s="190"/>
      <c r="O192" s="190"/>
      <c r="P192" s="190"/>
      <c r="Q192" s="190"/>
      <c r="R192" s="190"/>
      <c r="S192" s="190"/>
      <c r="T192" s="191"/>
      <c r="AT192" s="192" t="s">
        <v>135</v>
      </c>
      <c r="AU192" s="192" t="s">
        <v>82</v>
      </c>
      <c r="AV192" s="11" t="s">
        <v>82</v>
      </c>
      <c r="AW192" s="11" t="s">
        <v>4</v>
      </c>
      <c r="AX192" s="11" t="s">
        <v>80</v>
      </c>
      <c r="AY192" s="192" t="s">
        <v>123</v>
      </c>
    </row>
    <row r="193" spans="2:65" s="1" customFormat="1" ht="16.5" customHeight="1">
      <c r="B193" s="32"/>
      <c r="C193" s="167" t="s">
        <v>342</v>
      </c>
      <c r="D193" s="167" t="s">
        <v>126</v>
      </c>
      <c r="E193" s="168" t="s">
        <v>343</v>
      </c>
      <c r="F193" s="169" t="s">
        <v>344</v>
      </c>
      <c r="G193" s="170" t="s">
        <v>129</v>
      </c>
      <c r="H193" s="171">
        <v>305.64999999999998</v>
      </c>
      <c r="I193" s="172"/>
      <c r="J193" s="173">
        <f>ROUND(I193*H193,2)</f>
        <v>0</v>
      </c>
      <c r="K193" s="169" t="s">
        <v>130</v>
      </c>
      <c r="L193" s="36"/>
      <c r="M193" s="174" t="s">
        <v>21</v>
      </c>
      <c r="N193" s="175" t="s">
        <v>46</v>
      </c>
      <c r="O193" s="58"/>
      <c r="P193" s="176">
        <f>O193*H193</f>
        <v>0</v>
      </c>
      <c r="Q193" s="176">
        <v>0</v>
      </c>
      <c r="R193" s="176">
        <f>Q193*H193</f>
        <v>0</v>
      </c>
      <c r="S193" s="176">
        <v>8.4000000000000005E-2</v>
      </c>
      <c r="T193" s="177">
        <f>S193*H193</f>
        <v>25.674599999999998</v>
      </c>
      <c r="AR193" s="15" t="s">
        <v>213</v>
      </c>
      <c r="AT193" s="15" t="s">
        <v>126</v>
      </c>
      <c r="AU193" s="15" t="s">
        <v>82</v>
      </c>
      <c r="AY193" s="15" t="s">
        <v>123</v>
      </c>
      <c r="BE193" s="178">
        <f>IF(N193="základní",J193,0)</f>
        <v>0</v>
      </c>
      <c r="BF193" s="178">
        <f>IF(N193="snížená",J193,0)</f>
        <v>0</v>
      </c>
      <c r="BG193" s="178">
        <f>IF(N193="zákl. přenesená",J193,0)</f>
        <v>0</v>
      </c>
      <c r="BH193" s="178">
        <f>IF(N193="sníž. přenesená",J193,0)</f>
        <v>0</v>
      </c>
      <c r="BI193" s="178">
        <f>IF(N193="nulová",J193,0)</f>
        <v>0</v>
      </c>
      <c r="BJ193" s="15" t="s">
        <v>80</v>
      </c>
      <c r="BK193" s="178">
        <f>ROUND(I193*H193,2)</f>
        <v>0</v>
      </c>
      <c r="BL193" s="15" t="s">
        <v>213</v>
      </c>
      <c r="BM193" s="15" t="s">
        <v>345</v>
      </c>
    </row>
    <row r="194" spans="2:65" s="11" customFormat="1">
      <c r="B194" s="182"/>
      <c r="C194" s="183"/>
      <c r="D194" s="179" t="s">
        <v>135</v>
      </c>
      <c r="E194" s="184" t="s">
        <v>21</v>
      </c>
      <c r="F194" s="185" t="s">
        <v>346</v>
      </c>
      <c r="G194" s="183"/>
      <c r="H194" s="186">
        <v>305.64999999999998</v>
      </c>
      <c r="I194" s="187"/>
      <c r="J194" s="183"/>
      <c r="K194" s="183"/>
      <c r="L194" s="188"/>
      <c r="M194" s="189"/>
      <c r="N194" s="190"/>
      <c r="O194" s="190"/>
      <c r="P194" s="190"/>
      <c r="Q194" s="190"/>
      <c r="R194" s="190"/>
      <c r="S194" s="190"/>
      <c r="T194" s="191"/>
      <c r="AT194" s="192" t="s">
        <v>135</v>
      </c>
      <c r="AU194" s="192" t="s">
        <v>82</v>
      </c>
      <c r="AV194" s="11" t="s">
        <v>82</v>
      </c>
      <c r="AW194" s="11" t="s">
        <v>36</v>
      </c>
      <c r="AX194" s="11" t="s">
        <v>80</v>
      </c>
      <c r="AY194" s="192" t="s">
        <v>123</v>
      </c>
    </row>
    <row r="195" spans="2:65" s="1" customFormat="1" ht="16.5" customHeight="1">
      <c r="B195" s="32"/>
      <c r="C195" s="167" t="s">
        <v>347</v>
      </c>
      <c r="D195" s="167" t="s">
        <v>126</v>
      </c>
      <c r="E195" s="168" t="s">
        <v>348</v>
      </c>
      <c r="F195" s="169" t="s">
        <v>349</v>
      </c>
      <c r="G195" s="170" t="s">
        <v>129</v>
      </c>
      <c r="H195" s="171">
        <v>611.29999999999995</v>
      </c>
      <c r="I195" s="172"/>
      <c r="J195" s="173">
        <f>ROUND(I195*H195,2)</f>
        <v>0</v>
      </c>
      <c r="K195" s="169" t="s">
        <v>130</v>
      </c>
      <c r="L195" s="36"/>
      <c r="M195" s="174" t="s">
        <v>21</v>
      </c>
      <c r="N195" s="175" t="s">
        <v>46</v>
      </c>
      <c r="O195" s="58"/>
      <c r="P195" s="176">
        <f>O195*H195</f>
        <v>0</v>
      </c>
      <c r="Q195" s="176">
        <v>0</v>
      </c>
      <c r="R195" s="176">
        <f>Q195*H195</f>
        <v>0</v>
      </c>
      <c r="S195" s="176">
        <v>0.16700000000000001</v>
      </c>
      <c r="T195" s="177">
        <f>S195*H195</f>
        <v>102.08709999999999</v>
      </c>
      <c r="AR195" s="15" t="s">
        <v>213</v>
      </c>
      <c r="AT195" s="15" t="s">
        <v>126</v>
      </c>
      <c r="AU195" s="15" t="s">
        <v>82</v>
      </c>
      <c r="AY195" s="15" t="s">
        <v>123</v>
      </c>
      <c r="BE195" s="178">
        <f>IF(N195="základní",J195,0)</f>
        <v>0</v>
      </c>
      <c r="BF195" s="178">
        <f>IF(N195="snížená",J195,0)</f>
        <v>0</v>
      </c>
      <c r="BG195" s="178">
        <f>IF(N195="zákl. přenesená",J195,0)</f>
        <v>0</v>
      </c>
      <c r="BH195" s="178">
        <f>IF(N195="sníž. přenesená",J195,0)</f>
        <v>0</v>
      </c>
      <c r="BI195" s="178">
        <f>IF(N195="nulová",J195,0)</f>
        <v>0</v>
      </c>
      <c r="BJ195" s="15" t="s">
        <v>80</v>
      </c>
      <c r="BK195" s="178">
        <f>ROUND(I195*H195,2)</f>
        <v>0</v>
      </c>
      <c r="BL195" s="15" t="s">
        <v>213</v>
      </c>
      <c r="BM195" s="15" t="s">
        <v>350</v>
      </c>
    </row>
    <row r="196" spans="2:65" s="11" customFormat="1">
      <c r="B196" s="182"/>
      <c r="C196" s="183"/>
      <c r="D196" s="179" t="s">
        <v>135</v>
      </c>
      <c r="E196" s="184" t="s">
        <v>21</v>
      </c>
      <c r="F196" s="185" t="s">
        <v>351</v>
      </c>
      <c r="G196" s="183"/>
      <c r="H196" s="186">
        <v>611.29999999999995</v>
      </c>
      <c r="I196" s="187"/>
      <c r="J196" s="183"/>
      <c r="K196" s="183"/>
      <c r="L196" s="188"/>
      <c r="M196" s="189"/>
      <c r="N196" s="190"/>
      <c r="O196" s="190"/>
      <c r="P196" s="190"/>
      <c r="Q196" s="190"/>
      <c r="R196" s="190"/>
      <c r="S196" s="190"/>
      <c r="T196" s="191"/>
      <c r="AT196" s="192" t="s">
        <v>135</v>
      </c>
      <c r="AU196" s="192" t="s">
        <v>82</v>
      </c>
      <c r="AV196" s="11" t="s">
        <v>82</v>
      </c>
      <c r="AW196" s="11" t="s">
        <v>36</v>
      </c>
      <c r="AX196" s="11" t="s">
        <v>80</v>
      </c>
      <c r="AY196" s="192" t="s">
        <v>123</v>
      </c>
    </row>
    <row r="197" spans="2:65" s="1" customFormat="1" ht="22.5" customHeight="1">
      <c r="B197" s="32"/>
      <c r="C197" s="167" t="s">
        <v>352</v>
      </c>
      <c r="D197" s="167" t="s">
        <v>126</v>
      </c>
      <c r="E197" s="168" t="s">
        <v>353</v>
      </c>
      <c r="F197" s="169" t="s">
        <v>354</v>
      </c>
      <c r="G197" s="170" t="s">
        <v>242</v>
      </c>
      <c r="H197" s="171">
        <v>2</v>
      </c>
      <c r="I197" s="172"/>
      <c r="J197" s="173">
        <f>ROUND(I197*H197,2)</f>
        <v>0</v>
      </c>
      <c r="K197" s="169" t="s">
        <v>21</v>
      </c>
      <c r="L197" s="36"/>
      <c r="M197" s="174" t="s">
        <v>21</v>
      </c>
      <c r="N197" s="175" t="s">
        <v>46</v>
      </c>
      <c r="O197" s="58"/>
      <c r="P197" s="176">
        <f>O197*H197</f>
        <v>0</v>
      </c>
      <c r="Q197" s="176">
        <v>6.9999999999999994E-5</v>
      </c>
      <c r="R197" s="176">
        <f>Q197*H197</f>
        <v>1.3999999999999999E-4</v>
      </c>
      <c r="S197" s="176">
        <v>0</v>
      </c>
      <c r="T197" s="177">
        <f>S197*H197</f>
        <v>0</v>
      </c>
      <c r="AR197" s="15" t="s">
        <v>213</v>
      </c>
      <c r="AT197" s="15" t="s">
        <v>126</v>
      </c>
      <c r="AU197" s="15" t="s">
        <v>82</v>
      </c>
      <c r="AY197" s="15" t="s">
        <v>123</v>
      </c>
      <c r="BE197" s="178">
        <f>IF(N197="základní",J197,0)</f>
        <v>0</v>
      </c>
      <c r="BF197" s="178">
        <f>IF(N197="snížená",J197,0)</f>
        <v>0</v>
      </c>
      <c r="BG197" s="178">
        <f>IF(N197="zákl. přenesená",J197,0)</f>
        <v>0</v>
      </c>
      <c r="BH197" s="178">
        <f>IF(N197="sníž. přenesená",J197,0)</f>
        <v>0</v>
      </c>
      <c r="BI197" s="178">
        <f>IF(N197="nulová",J197,0)</f>
        <v>0</v>
      </c>
      <c r="BJ197" s="15" t="s">
        <v>80</v>
      </c>
      <c r="BK197" s="178">
        <f>ROUND(I197*H197,2)</f>
        <v>0</v>
      </c>
      <c r="BL197" s="15" t="s">
        <v>213</v>
      </c>
      <c r="BM197" s="15" t="s">
        <v>355</v>
      </c>
    </row>
    <row r="198" spans="2:65" s="1" customFormat="1" ht="29.25">
      <c r="B198" s="32"/>
      <c r="C198" s="33"/>
      <c r="D198" s="179" t="s">
        <v>133</v>
      </c>
      <c r="E198" s="33"/>
      <c r="F198" s="180" t="s">
        <v>356</v>
      </c>
      <c r="G198" s="33"/>
      <c r="H198" s="33"/>
      <c r="I198" s="96"/>
      <c r="J198" s="33"/>
      <c r="K198" s="33"/>
      <c r="L198" s="36"/>
      <c r="M198" s="181"/>
      <c r="N198" s="58"/>
      <c r="O198" s="58"/>
      <c r="P198" s="58"/>
      <c r="Q198" s="58"/>
      <c r="R198" s="58"/>
      <c r="S198" s="58"/>
      <c r="T198" s="59"/>
      <c r="AT198" s="15" t="s">
        <v>133</v>
      </c>
      <c r="AU198" s="15" t="s">
        <v>82</v>
      </c>
    </row>
    <row r="199" spans="2:65" s="11" customFormat="1">
      <c r="B199" s="182"/>
      <c r="C199" s="183"/>
      <c r="D199" s="179" t="s">
        <v>135</v>
      </c>
      <c r="E199" s="184" t="s">
        <v>21</v>
      </c>
      <c r="F199" s="185" t="s">
        <v>357</v>
      </c>
      <c r="G199" s="183"/>
      <c r="H199" s="186">
        <v>2</v>
      </c>
      <c r="I199" s="187"/>
      <c r="J199" s="183"/>
      <c r="K199" s="183"/>
      <c r="L199" s="188"/>
      <c r="M199" s="189"/>
      <c r="N199" s="190"/>
      <c r="O199" s="190"/>
      <c r="P199" s="190"/>
      <c r="Q199" s="190"/>
      <c r="R199" s="190"/>
      <c r="S199" s="190"/>
      <c r="T199" s="191"/>
      <c r="AT199" s="192" t="s">
        <v>135</v>
      </c>
      <c r="AU199" s="192" t="s">
        <v>82</v>
      </c>
      <c r="AV199" s="11" t="s">
        <v>82</v>
      </c>
      <c r="AW199" s="11" t="s">
        <v>36</v>
      </c>
      <c r="AX199" s="11" t="s">
        <v>80</v>
      </c>
      <c r="AY199" s="192" t="s">
        <v>123</v>
      </c>
    </row>
    <row r="200" spans="2:65" s="1" customFormat="1" ht="16.5" customHeight="1">
      <c r="B200" s="32"/>
      <c r="C200" s="193" t="s">
        <v>358</v>
      </c>
      <c r="D200" s="193" t="s">
        <v>245</v>
      </c>
      <c r="E200" s="194" t="s">
        <v>359</v>
      </c>
      <c r="F200" s="195" t="s">
        <v>360</v>
      </c>
      <c r="G200" s="196" t="s">
        <v>242</v>
      </c>
      <c r="H200" s="197">
        <v>2</v>
      </c>
      <c r="I200" s="198"/>
      <c r="J200" s="199">
        <f>ROUND(I200*H200,2)</f>
        <v>0</v>
      </c>
      <c r="K200" s="195" t="s">
        <v>130</v>
      </c>
      <c r="L200" s="200"/>
      <c r="M200" s="201" t="s">
        <v>21</v>
      </c>
      <c r="N200" s="202" t="s">
        <v>46</v>
      </c>
      <c r="O200" s="58"/>
      <c r="P200" s="176">
        <f>O200*H200</f>
        <v>0</v>
      </c>
      <c r="Q200" s="176">
        <v>8.9999999999999998E-4</v>
      </c>
      <c r="R200" s="176">
        <f>Q200*H200</f>
        <v>1.8E-3</v>
      </c>
      <c r="S200" s="176">
        <v>0</v>
      </c>
      <c r="T200" s="177">
        <f>S200*H200</f>
        <v>0</v>
      </c>
      <c r="AR200" s="15" t="s">
        <v>248</v>
      </c>
      <c r="AT200" s="15" t="s">
        <v>245</v>
      </c>
      <c r="AU200" s="15" t="s">
        <v>82</v>
      </c>
      <c r="AY200" s="15" t="s">
        <v>123</v>
      </c>
      <c r="BE200" s="178">
        <f>IF(N200="základní",J200,0)</f>
        <v>0</v>
      </c>
      <c r="BF200" s="178">
        <f>IF(N200="snížená",J200,0)</f>
        <v>0</v>
      </c>
      <c r="BG200" s="178">
        <f>IF(N200="zákl. přenesená",J200,0)</f>
        <v>0</v>
      </c>
      <c r="BH200" s="178">
        <f>IF(N200="sníž. přenesená",J200,0)</f>
        <v>0</v>
      </c>
      <c r="BI200" s="178">
        <f>IF(N200="nulová",J200,0)</f>
        <v>0</v>
      </c>
      <c r="BJ200" s="15" t="s">
        <v>80</v>
      </c>
      <c r="BK200" s="178">
        <f>ROUND(I200*H200,2)</f>
        <v>0</v>
      </c>
      <c r="BL200" s="15" t="s">
        <v>213</v>
      </c>
      <c r="BM200" s="15" t="s">
        <v>361</v>
      </c>
    </row>
    <row r="201" spans="2:65" s="1" customFormat="1" ht="16.5" customHeight="1">
      <c r="B201" s="32"/>
      <c r="C201" s="167" t="s">
        <v>362</v>
      </c>
      <c r="D201" s="167" t="s">
        <v>126</v>
      </c>
      <c r="E201" s="168" t="s">
        <v>363</v>
      </c>
      <c r="F201" s="169" t="s">
        <v>364</v>
      </c>
      <c r="G201" s="170" t="s">
        <v>242</v>
      </c>
      <c r="H201" s="171">
        <v>9</v>
      </c>
      <c r="I201" s="172"/>
      <c r="J201" s="173">
        <f>ROUND(I201*H201,2)</f>
        <v>0</v>
      </c>
      <c r="K201" s="169" t="s">
        <v>21</v>
      </c>
      <c r="L201" s="36"/>
      <c r="M201" s="174" t="s">
        <v>21</v>
      </c>
      <c r="N201" s="175" t="s">
        <v>46</v>
      </c>
      <c r="O201" s="58"/>
      <c r="P201" s="176">
        <f>O201*H201</f>
        <v>0</v>
      </c>
      <c r="Q201" s="176">
        <v>6.9999999999999994E-5</v>
      </c>
      <c r="R201" s="176">
        <f>Q201*H201</f>
        <v>6.2999999999999992E-4</v>
      </c>
      <c r="S201" s="176">
        <v>0</v>
      </c>
      <c r="T201" s="177">
        <f>S201*H201</f>
        <v>0</v>
      </c>
      <c r="AR201" s="15" t="s">
        <v>213</v>
      </c>
      <c r="AT201" s="15" t="s">
        <v>126</v>
      </c>
      <c r="AU201" s="15" t="s">
        <v>82</v>
      </c>
      <c r="AY201" s="15" t="s">
        <v>123</v>
      </c>
      <c r="BE201" s="178">
        <f>IF(N201="základní",J201,0)</f>
        <v>0</v>
      </c>
      <c r="BF201" s="178">
        <f>IF(N201="snížená",J201,0)</f>
        <v>0</v>
      </c>
      <c r="BG201" s="178">
        <f>IF(N201="zákl. přenesená",J201,0)</f>
        <v>0</v>
      </c>
      <c r="BH201" s="178">
        <f>IF(N201="sníž. přenesená",J201,0)</f>
        <v>0</v>
      </c>
      <c r="BI201" s="178">
        <f>IF(N201="nulová",J201,0)</f>
        <v>0</v>
      </c>
      <c r="BJ201" s="15" t="s">
        <v>80</v>
      </c>
      <c r="BK201" s="178">
        <f>ROUND(I201*H201,2)</f>
        <v>0</v>
      </c>
      <c r="BL201" s="15" t="s">
        <v>213</v>
      </c>
      <c r="BM201" s="15" t="s">
        <v>365</v>
      </c>
    </row>
    <row r="202" spans="2:65" s="1" customFormat="1" ht="29.25">
      <c r="B202" s="32"/>
      <c r="C202" s="33"/>
      <c r="D202" s="179" t="s">
        <v>133</v>
      </c>
      <c r="E202" s="33"/>
      <c r="F202" s="180" t="s">
        <v>356</v>
      </c>
      <c r="G202" s="33"/>
      <c r="H202" s="33"/>
      <c r="I202" s="96"/>
      <c r="J202" s="33"/>
      <c r="K202" s="33"/>
      <c r="L202" s="36"/>
      <c r="M202" s="181"/>
      <c r="N202" s="58"/>
      <c r="O202" s="58"/>
      <c r="P202" s="58"/>
      <c r="Q202" s="58"/>
      <c r="R202" s="58"/>
      <c r="S202" s="58"/>
      <c r="T202" s="59"/>
      <c r="AT202" s="15" t="s">
        <v>133</v>
      </c>
      <c r="AU202" s="15" t="s">
        <v>82</v>
      </c>
    </row>
    <row r="203" spans="2:65" s="11" customFormat="1">
      <c r="B203" s="182"/>
      <c r="C203" s="183"/>
      <c r="D203" s="179" t="s">
        <v>135</v>
      </c>
      <c r="E203" s="184" t="s">
        <v>21</v>
      </c>
      <c r="F203" s="185" t="s">
        <v>276</v>
      </c>
      <c r="G203" s="183"/>
      <c r="H203" s="186">
        <v>9</v>
      </c>
      <c r="I203" s="187"/>
      <c r="J203" s="183"/>
      <c r="K203" s="183"/>
      <c r="L203" s="188"/>
      <c r="M203" s="189"/>
      <c r="N203" s="190"/>
      <c r="O203" s="190"/>
      <c r="P203" s="190"/>
      <c r="Q203" s="190"/>
      <c r="R203" s="190"/>
      <c r="S203" s="190"/>
      <c r="T203" s="191"/>
      <c r="AT203" s="192" t="s">
        <v>135</v>
      </c>
      <c r="AU203" s="192" t="s">
        <v>82</v>
      </c>
      <c r="AV203" s="11" t="s">
        <v>82</v>
      </c>
      <c r="AW203" s="11" t="s">
        <v>36</v>
      </c>
      <c r="AX203" s="11" t="s">
        <v>80</v>
      </c>
      <c r="AY203" s="192" t="s">
        <v>123</v>
      </c>
    </row>
    <row r="204" spans="2:65" s="1" customFormat="1" ht="16.5" customHeight="1">
      <c r="B204" s="32"/>
      <c r="C204" s="193" t="s">
        <v>366</v>
      </c>
      <c r="D204" s="193" t="s">
        <v>245</v>
      </c>
      <c r="E204" s="194" t="s">
        <v>367</v>
      </c>
      <c r="F204" s="195" t="s">
        <v>368</v>
      </c>
      <c r="G204" s="196" t="s">
        <v>242</v>
      </c>
      <c r="H204" s="197">
        <v>9</v>
      </c>
      <c r="I204" s="198"/>
      <c r="J204" s="199">
        <f>ROUND(I204*H204,2)</f>
        <v>0</v>
      </c>
      <c r="K204" s="195" t="s">
        <v>21</v>
      </c>
      <c r="L204" s="200"/>
      <c r="M204" s="201" t="s">
        <v>21</v>
      </c>
      <c r="N204" s="202" t="s">
        <v>46</v>
      </c>
      <c r="O204" s="58"/>
      <c r="P204" s="176">
        <f>O204*H204</f>
        <v>0</v>
      </c>
      <c r="Q204" s="176">
        <v>0</v>
      </c>
      <c r="R204" s="176">
        <f>Q204*H204</f>
        <v>0</v>
      </c>
      <c r="S204" s="176">
        <v>0</v>
      </c>
      <c r="T204" s="177">
        <f>S204*H204</f>
        <v>0</v>
      </c>
      <c r="AR204" s="15" t="s">
        <v>248</v>
      </c>
      <c r="AT204" s="15" t="s">
        <v>245</v>
      </c>
      <c r="AU204" s="15" t="s">
        <v>82</v>
      </c>
      <c r="AY204" s="15" t="s">
        <v>123</v>
      </c>
      <c r="BE204" s="178">
        <f>IF(N204="základní",J204,0)</f>
        <v>0</v>
      </c>
      <c r="BF204" s="178">
        <f>IF(N204="snížená",J204,0)</f>
        <v>0</v>
      </c>
      <c r="BG204" s="178">
        <f>IF(N204="zákl. přenesená",J204,0)</f>
        <v>0</v>
      </c>
      <c r="BH204" s="178">
        <f>IF(N204="sníž. přenesená",J204,0)</f>
        <v>0</v>
      </c>
      <c r="BI204" s="178">
        <f>IF(N204="nulová",J204,0)</f>
        <v>0</v>
      </c>
      <c r="BJ204" s="15" t="s">
        <v>80</v>
      </c>
      <c r="BK204" s="178">
        <f>ROUND(I204*H204,2)</f>
        <v>0</v>
      </c>
      <c r="BL204" s="15" t="s">
        <v>213</v>
      </c>
      <c r="BM204" s="15" t="s">
        <v>369</v>
      </c>
    </row>
    <row r="205" spans="2:65" s="1" customFormat="1" ht="22.5" customHeight="1">
      <c r="B205" s="32"/>
      <c r="C205" s="167" t="s">
        <v>370</v>
      </c>
      <c r="D205" s="167" t="s">
        <v>126</v>
      </c>
      <c r="E205" s="168" t="s">
        <v>371</v>
      </c>
      <c r="F205" s="169" t="s">
        <v>372</v>
      </c>
      <c r="G205" s="170" t="s">
        <v>242</v>
      </c>
      <c r="H205" s="171">
        <v>248</v>
      </c>
      <c r="I205" s="172"/>
      <c r="J205" s="173">
        <f>ROUND(I205*H205,2)</f>
        <v>0</v>
      </c>
      <c r="K205" s="169" t="s">
        <v>130</v>
      </c>
      <c r="L205" s="36"/>
      <c r="M205" s="174" t="s">
        <v>21</v>
      </c>
      <c r="N205" s="175" t="s">
        <v>46</v>
      </c>
      <c r="O205" s="58"/>
      <c r="P205" s="176">
        <f>O205*H205</f>
        <v>0</v>
      </c>
      <c r="Q205" s="176">
        <v>0</v>
      </c>
      <c r="R205" s="176">
        <f>Q205*H205</f>
        <v>0</v>
      </c>
      <c r="S205" s="176">
        <v>0</v>
      </c>
      <c r="T205" s="177">
        <f>S205*H205</f>
        <v>0</v>
      </c>
      <c r="AR205" s="15" t="s">
        <v>213</v>
      </c>
      <c r="AT205" s="15" t="s">
        <v>126</v>
      </c>
      <c r="AU205" s="15" t="s">
        <v>82</v>
      </c>
      <c r="AY205" s="15" t="s">
        <v>123</v>
      </c>
      <c r="BE205" s="178">
        <f>IF(N205="základní",J205,0)</f>
        <v>0</v>
      </c>
      <c r="BF205" s="178">
        <f>IF(N205="snížená",J205,0)</f>
        <v>0</v>
      </c>
      <c r="BG205" s="178">
        <f>IF(N205="zákl. přenesená",J205,0)</f>
        <v>0</v>
      </c>
      <c r="BH205" s="178">
        <f>IF(N205="sníž. přenesená",J205,0)</f>
        <v>0</v>
      </c>
      <c r="BI205" s="178">
        <f>IF(N205="nulová",J205,0)</f>
        <v>0</v>
      </c>
      <c r="BJ205" s="15" t="s">
        <v>80</v>
      </c>
      <c r="BK205" s="178">
        <f>ROUND(I205*H205,2)</f>
        <v>0</v>
      </c>
      <c r="BL205" s="15" t="s">
        <v>213</v>
      </c>
      <c r="BM205" s="15" t="s">
        <v>373</v>
      </c>
    </row>
    <row r="206" spans="2:65" s="1" customFormat="1" ht="29.25">
      <c r="B206" s="32"/>
      <c r="C206" s="33"/>
      <c r="D206" s="179" t="s">
        <v>133</v>
      </c>
      <c r="E206" s="33"/>
      <c r="F206" s="180" t="s">
        <v>356</v>
      </c>
      <c r="G206" s="33"/>
      <c r="H206" s="33"/>
      <c r="I206" s="96"/>
      <c r="J206" s="33"/>
      <c r="K206" s="33"/>
      <c r="L206" s="36"/>
      <c r="M206" s="181"/>
      <c r="N206" s="58"/>
      <c r="O206" s="58"/>
      <c r="P206" s="58"/>
      <c r="Q206" s="58"/>
      <c r="R206" s="58"/>
      <c r="S206" s="58"/>
      <c r="T206" s="59"/>
      <c r="AT206" s="15" t="s">
        <v>133</v>
      </c>
      <c r="AU206" s="15" t="s">
        <v>82</v>
      </c>
    </row>
    <row r="207" spans="2:65" s="11" customFormat="1">
      <c r="B207" s="182"/>
      <c r="C207" s="183"/>
      <c r="D207" s="179" t="s">
        <v>135</v>
      </c>
      <c r="E207" s="184" t="s">
        <v>21</v>
      </c>
      <c r="F207" s="185" t="s">
        <v>374</v>
      </c>
      <c r="G207" s="183"/>
      <c r="H207" s="186">
        <v>248</v>
      </c>
      <c r="I207" s="187"/>
      <c r="J207" s="183"/>
      <c r="K207" s="183"/>
      <c r="L207" s="188"/>
      <c r="M207" s="189"/>
      <c r="N207" s="190"/>
      <c r="O207" s="190"/>
      <c r="P207" s="190"/>
      <c r="Q207" s="190"/>
      <c r="R207" s="190"/>
      <c r="S207" s="190"/>
      <c r="T207" s="191"/>
      <c r="AT207" s="192" t="s">
        <v>135</v>
      </c>
      <c r="AU207" s="192" t="s">
        <v>82</v>
      </c>
      <c r="AV207" s="11" t="s">
        <v>82</v>
      </c>
      <c r="AW207" s="11" t="s">
        <v>36</v>
      </c>
      <c r="AX207" s="11" t="s">
        <v>80</v>
      </c>
      <c r="AY207" s="192" t="s">
        <v>123</v>
      </c>
    </row>
    <row r="208" spans="2:65" s="1" customFormat="1" ht="16.5" customHeight="1">
      <c r="B208" s="32"/>
      <c r="C208" s="193" t="s">
        <v>375</v>
      </c>
      <c r="D208" s="193" t="s">
        <v>245</v>
      </c>
      <c r="E208" s="194" t="s">
        <v>376</v>
      </c>
      <c r="F208" s="195" t="s">
        <v>377</v>
      </c>
      <c r="G208" s="196" t="s">
        <v>242</v>
      </c>
      <c r="H208" s="197">
        <v>248</v>
      </c>
      <c r="I208" s="198"/>
      <c r="J208" s="199">
        <f>ROUND(I208*H208,2)</f>
        <v>0</v>
      </c>
      <c r="K208" s="195" t="s">
        <v>21</v>
      </c>
      <c r="L208" s="200"/>
      <c r="M208" s="201" t="s">
        <v>21</v>
      </c>
      <c r="N208" s="202" t="s">
        <v>46</v>
      </c>
      <c r="O208" s="58"/>
      <c r="P208" s="176">
        <f>O208*H208</f>
        <v>0</v>
      </c>
      <c r="Q208" s="176">
        <v>5.0000000000000001E-4</v>
      </c>
      <c r="R208" s="176">
        <f>Q208*H208</f>
        <v>0.124</v>
      </c>
      <c r="S208" s="176">
        <v>0</v>
      </c>
      <c r="T208" s="177">
        <f>S208*H208</f>
        <v>0</v>
      </c>
      <c r="AR208" s="15" t="s">
        <v>248</v>
      </c>
      <c r="AT208" s="15" t="s">
        <v>245</v>
      </c>
      <c r="AU208" s="15" t="s">
        <v>82</v>
      </c>
      <c r="AY208" s="15" t="s">
        <v>123</v>
      </c>
      <c r="BE208" s="178">
        <f>IF(N208="základní",J208,0)</f>
        <v>0</v>
      </c>
      <c r="BF208" s="178">
        <f>IF(N208="snížená",J208,0)</f>
        <v>0</v>
      </c>
      <c r="BG208" s="178">
        <f>IF(N208="zákl. přenesená",J208,0)</f>
        <v>0</v>
      </c>
      <c r="BH208" s="178">
        <f>IF(N208="sníž. přenesená",J208,0)</f>
        <v>0</v>
      </c>
      <c r="BI208" s="178">
        <f>IF(N208="nulová",J208,0)</f>
        <v>0</v>
      </c>
      <c r="BJ208" s="15" t="s">
        <v>80</v>
      </c>
      <c r="BK208" s="178">
        <f>ROUND(I208*H208,2)</f>
        <v>0</v>
      </c>
      <c r="BL208" s="15" t="s">
        <v>213</v>
      </c>
      <c r="BM208" s="15" t="s">
        <v>378</v>
      </c>
    </row>
    <row r="209" spans="2:65" s="1" customFormat="1" ht="22.5" customHeight="1">
      <c r="B209" s="32"/>
      <c r="C209" s="167" t="s">
        <v>379</v>
      </c>
      <c r="D209" s="167" t="s">
        <v>126</v>
      </c>
      <c r="E209" s="168" t="s">
        <v>380</v>
      </c>
      <c r="F209" s="169" t="s">
        <v>381</v>
      </c>
      <c r="G209" s="170" t="s">
        <v>186</v>
      </c>
      <c r="H209" s="171">
        <v>4.4800000000000004</v>
      </c>
      <c r="I209" s="172"/>
      <c r="J209" s="173">
        <f>ROUND(I209*H209,2)</f>
        <v>0</v>
      </c>
      <c r="K209" s="169" t="s">
        <v>130</v>
      </c>
      <c r="L209" s="36"/>
      <c r="M209" s="174" t="s">
        <v>21</v>
      </c>
      <c r="N209" s="175" t="s">
        <v>46</v>
      </c>
      <c r="O209" s="58"/>
      <c r="P209" s="176">
        <f>O209*H209</f>
        <v>0</v>
      </c>
      <c r="Q209" s="176">
        <v>0</v>
      </c>
      <c r="R209" s="176">
        <f>Q209*H209</f>
        <v>0</v>
      </c>
      <c r="S209" s="176">
        <v>0</v>
      </c>
      <c r="T209" s="177">
        <f>S209*H209</f>
        <v>0</v>
      </c>
      <c r="AR209" s="15" t="s">
        <v>213</v>
      </c>
      <c r="AT209" s="15" t="s">
        <v>126</v>
      </c>
      <c r="AU209" s="15" t="s">
        <v>82</v>
      </c>
      <c r="AY209" s="15" t="s">
        <v>123</v>
      </c>
      <c r="BE209" s="178">
        <f>IF(N209="základní",J209,0)</f>
        <v>0</v>
      </c>
      <c r="BF209" s="178">
        <f>IF(N209="snížená",J209,0)</f>
        <v>0</v>
      </c>
      <c r="BG209" s="178">
        <f>IF(N209="zákl. přenesená",J209,0)</f>
        <v>0</v>
      </c>
      <c r="BH209" s="178">
        <f>IF(N209="sníž. přenesená",J209,0)</f>
        <v>0</v>
      </c>
      <c r="BI209" s="178">
        <f>IF(N209="nulová",J209,0)</f>
        <v>0</v>
      </c>
      <c r="BJ209" s="15" t="s">
        <v>80</v>
      </c>
      <c r="BK209" s="178">
        <f>ROUND(I209*H209,2)</f>
        <v>0</v>
      </c>
      <c r="BL209" s="15" t="s">
        <v>213</v>
      </c>
      <c r="BM209" s="15" t="s">
        <v>382</v>
      </c>
    </row>
    <row r="210" spans="2:65" s="1" customFormat="1" ht="78">
      <c r="B210" s="32"/>
      <c r="C210" s="33"/>
      <c r="D210" s="179" t="s">
        <v>133</v>
      </c>
      <c r="E210" s="33"/>
      <c r="F210" s="180" t="s">
        <v>383</v>
      </c>
      <c r="G210" s="33"/>
      <c r="H210" s="33"/>
      <c r="I210" s="96"/>
      <c r="J210" s="33"/>
      <c r="K210" s="33"/>
      <c r="L210" s="36"/>
      <c r="M210" s="181"/>
      <c r="N210" s="58"/>
      <c r="O210" s="58"/>
      <c r="P210" s="58"/>
      <c r="Q210" s="58"/>
      <c r="R210" s="58"/>
      <c r="S210" s="58"/>
      <c r="T210" s="59"/>
      <c r="AT210" s="15" t="s">
        <v>133</v>
      </c>
      <c r="AU210" s="15" t="s">
        <v>82</v>
      </c>
    </row>
    <row r="211" spans="2:65" s="10" customFormat="1" ht="22.9" customHeight="1">
      <c r="B211" s="151"/>
      <c r="C211" s="152"/>
      <c r="D211" s="153" t="s">
        <v>74</v>
      </c>
      <c r="E211" s="165" t="s">
        <v>384</v>
      </c>
      <c r="F211" s="165" t="s">
        <v>385</v>
      </c>
      <c r="G211" s="152"/>
      <c r="H211" s="152"/>
      <c r="I211" s="155"/>
      <c r="J211" s="166">
        <f>BK211</f>
        <v>0</v>
      </c>
      <c r="K211" s="152"/>
      <c r="L211" s="157"/>
      <c r="M211" s="158"/>
      <c r="N211" s="159"/>
      <c r="O211" s="159"/>
      <c r="P211" s="160">
        <f>SUM(P212:P241)</f>
        <v>0</v>
      </c>
      <c r="Q211" s="159"/>
      <c r="R211" s="160">
        <f>SUM(R212:R241)</f>
        <v>3.322047</v>
      </c>
      <c r="S211" s="159"/>
      <c r="T211" s="161">
        <f>SUM(T212:T241)</f>
        <v>3.3450349999999998</v>
      </c>
      <c r="AR211" s="162" t="s">
        <v>82</v>
      </c>
      <c r="AT211" s="163" t="s">
        <v>74</v>
      </c>
      <c r="AU211" s="163" t="s">
        <v>80</v>
      </c>
      <c r="AY211" s="162" t="s">
        <v>123</v>
      </c>
      <c r="BK211" s="164">
        <f>SUM(BK212:BK241)</f>
        <v>0</v>
      </c>
    </row>
    <row r="212" spans="2:65" s="1" customFormat="1" ht="22.5" customHeight="1">
      <c r="B212" s="32"/>
      <c r="C212" s="167" t="s">
        <v>386</v>
      </c>
      <c r="D212" s="167" t="s">
        <v>126</v>
      </c>
      <c r="E212" s="168" t="s">
        <v>387</v>
      </c>
      <c r="F212" s="169" t="s">
        <v>388</v>
      </c>
      <c r="G212" s="170" t="s">
        <v>129</v>
      </c>
      <c r="H212" s="171">
        <v>611.29999999999995</v>
      </c>
      <c r="I212" s="172"/>
      <c r="J212" s="173">
        <f>ROUND(I212*H212,2)</f>
        <v>0</v>
      </c>
      <c r="K212" s="169" t="s">
        <v>130</v>
      </c>
      <c r="L212" s="36"/>
      <c r="M212" s="174" t="s">
        <v>21</v>
      </c>
      <c r="N212" s="175" t="s">
        <v>46</v>
      </c>
      <c r="O212" s="58"/>
      <c r="P212" s="176">
        <f>O212*H212</f>
        <v>0</v>
      </c>
      <c r="Q212" s="176">
        <v>0</v>
      </c>
      <c r="R212" s="176">
        <f>Q212*H212</f>
        <v>0</v>
      </c>
      <c r="S212" s="176">
        <v>5.3E-3</v>
      </c>
      <c r="T212" s="177">
        <f>S212*H212</f>
        <v>3.2398899999999999</v>
      </c>
      <c r="AR212" s="15" t="s">
        <v>213</v>
      </c>
      <c r="AT212" s="15" t="s">
        <v>126</v>
      </c>
      <c r="AU212" s="15" t="s">
        <v>82</v>
      </c>
      <c r="AY212" s="15" t="s">
        <v>123</v>
      </c>
      <c r="BE212" s="178">
        <f>IF(N212="základní",J212,0)</f>
        <v>0</v>
      </c>
      <c r="BF212" s="178">
        <f>IF(N212="snížená",J212,0)</f>
        <v>0</v>
      </c>
      <c r="BG212" s="178">
        <f>IF(N212="zákl. přenesená",J212,0)</f>
        <v>0</v>
      </c>
      <c r="BH212" s="178">
        <f>IF(N212="sníž. přenesená",J212,0)</f>
        <v>0</v>
      </c>
      <c r="BI212" s="178">
        <f>IF(N212="nulová",J212,0)</f>
        <v>0</v>
      </c>
      <c r="BJ212" s="15" t="s">
        <v>80</v>
      </c>
      <c r="BK212" s="178">
        <f>ROUND(I212*H212,2)</f>
        <v>0</v>
      </c>
      <c r="BL212" s="15" t="s">
        <v>213</v>
      </c>
      <c r="BM212" s="15" t="s">
        <v>389</v>
      </c>
    </row>
    <row r="213" spans="2:65" s="1" customFormat="1" ht="58.5">
      <c r="B213" s="32"/>
      <c r="C213" s="33"/>
      <c r="D213" s="179" t="s">
        <v>133</v>
      </c>
      <c r="E213" s="33"/>
      <c r="F213" s="180" t="s">
        <v>390</v>
      </c>
      <c r="G213" s="33"/>
      <c r="H213" s="33"/>
      <c r="I213" s="96"/>
      <c r="J213" s="33"/>
      <c r="K213" s="33"/>
      <c r="L213" s="36"/>
      <c r="M213" s="181"/>
      <c r="N213" s="58"/>
      <c r="O213" s="58"/>
      <c r="P213" s="58"/>
      <c r="Q213" s="58"/>
      <c r="R213" s="58"/>
      <c r="S213" s="58"/>
      <c r="T213" s="59"/>
      <c r="AT213" s="15" t="s">
        <v>133</v>
      </c>
      <c r="AU213" s="15" t="s">
        <v>82</v>
      </c>
    </row>
    <row r="214" spans="2:65" s="11" customFormat="1">
      <c r="B214" s="182"/>
      <c r="C214" s="183"/>
      <c r="D214" s="179" t="s">
        <v>135</v>
      </c>
      <c r="E214" s="184" t="s">
        <v>21</v>
      </c>
      <c r="F214" s="185" t="s">
        <v>391</v>
      </c>
      <c r="G214" s="183"/>
      <c r="H214" s="186">
        <v>611.29999999999995</v>
      </c>
      <c r="I214" s="187"/>
      <c r="J214" s="183"/>
      <c r="K214" s="183"/>
      <c r="L214" s="188"/>
      <c r="M214" s="189"/>
      <c r="N214" s="190"/>
      <c r="O214" s="190"/>
      <c r="P214" s="190"/>
      <c r="Q214" s="190"/>
      <c r="R214" s="190"/>
      <c r="S214" s="190"/>
      <c r="T214" s="191"/>
      <c r="AT214" s="192" t="s">
        <v>135</v>
      </c>
      <c r="AU214" s="192" t="s">
        <v>82</v>
      </c>
      <c r="AV214" s="11" t="s">
        <v>82</v>
      </c>
      <c r="AW214" s="11" t="s">
        <v>36</v>
      </c>
      <c r="AX214" s="11" t="s">
        <v>80</v>
      </c>
      <c r="AY214" s="192" t="s">
        <v>123</v>
      </c>
    </row>
    <row r="215" spans="2:65" s="1" customFormat="1" ht="22.5" customHeight="1">
      <c r="B215" s="32"/>
      <c r="C215" s="167" t="s">
        <v>392</v>
      </c>
      <c r="D215" s="167" t="s">
        <v>126</v>
      </c>
      <c r="E215" s="168" t="s">
        <v>393</v>
      </c>
      <c r="F215" s="169" t="s">
        <v>394</v>
      </c>
      <c r="G215" s="170" t="s">
        <v>129</v>
      </c>
      <c r="H215" s="171">
        <v>726.1</v>
      </c>
      <c r="I215" s="172"/>
      <c r="J215" s="173">
        <f>ROUND(I215*H215,2)</f>
        <v>0</v>
      </c>
      <c r="K215" s="169" t="s">
        <v>130</v>
      </c>
      <c r="L215" s="36"/>
      <c r="M215" s="174" t="s">
        <v>21</v>
      </c>
      <c r="N215" s="175" t="s">
        <v>46</v>
      </c>
      <c r="O215" s="58"/>
      <c r="P215" s="176">
        <f>O215*H215</f>
        <v>0</v>
      </c>
      <c r="Q215" s="176">
        <v>0</v>
      </c>
      <c r="R215" s="176">
        <f>Q215*H215</f>
        <v>0</v>
      </c>
      <c r="S215" s="176">
        <v>0</v>
      </c>
      <c r="T215" s="177">
        <f>S215*H215</f>
        <v>0</v>
      </c>
      <c r="AR215" s="15" t="s">
        <v>213</v>
      </c>
      <c r="AT215" s="15" t="s">
        <v>126</v>
      </c>
      <c r="AU215" s="15" t="s">
        <v>82</v>
      </c>
      <c r="AY215" s="15" t="s">
        <v>123</v>
      </c>
      <c r="BE215" s="178">
        <f>IF(N215="základní",J215,0)</f>
        <v>0</v>
      </c>
      <c r="BF215" s="178">
        <f>IF(N215="snížená",J215,0)</f>
        <v>0</v>
      </c>
      <c r="BG215" s="178">
        <f>IF(N215="zákl. přenesená",J215,0)</f>
        <v>0</v>
      </c>
      <c r="BH215" s="178">
        <f>IF(N215="sníž. přenesená",J215,0)</f>
        <v>0</v>
      </c>
      <c r="BI215" s="178">
        <f>IF(N215="nulová",J215,0)</f>
        <v>0</v>
      </c>
      <c r="BJ215" s="15" t="s">
        <v>80</v>
      </c>
      <c r="BK215" s="178">
        <f>ROUND(I215*H215,2)</f>
        <v>0</v>
      </c>
      <c r="BL215" s="15" t="s">
        <v>213</v>
      </c>
      <c r="BM215" s="15" t="s">
        <v>395</v>
      </c>
    </row>
    <row r="216" spans="2:65" s="1" customFormat="1" ht="107.25">
      <c r="B216" s="32"/>
      <c r="C216" s="33"/>
      <c r="D216" s="179" t="s">
        <v>133</v>
      </c>
      <c r="E216" s="33"/>
      <c r="F216" s="180" t="s">
        <v>396</v>
      </c>
      <c r="G216" s="33"/>
      <c r="H216" s="33"/>
      <c r="I216" s="96"/>
      <c r="J216" s="33"/>
      <c r="K216" s="33"/>
      <c r="L216" s="36"/>
      <c r="M216" s="181"/>
      <c r="N216" s="58"/>
      <c r="O216" s="58"/>
      <c r="P216" s="58"/>
      <c r="Q216" s="58"/>
      <c r="R216" s="58"/>
      <c r="S216" s="58"/>
      <c r="T216" s="59"/>
      <c r="AT216" s="15" t="s">
        <v>133</v>
      </c>
      <c r="AU216" s="15" t="s">
        <v>82</v>
      </c>
    </row>
    <row r="217" spans="2:65" s="11" customFormat="1">
      <c r="B217" s="182"/>
      <c r="C217" s="183"/>
      <c r="D217" s="179" t="s">
        <v>135</v>
      </c>
      <c r="E217" s="184" t="s">
        <v>21</v>
      </c>
      <c r="F217" s="185" t="s">
        <v>397</v>
      </c>
      <c r="G217" s="183"/>
      <c r="H217" s="186">
        <v>599</v>
      </c>
      <c r="I217" s="187"/>
      <c r="J217" s="183"/>
      <c r="K217" s="183"/>
      <c r="L217" s="188"/>
      <c r="M217" s="189"/>
      <c r="N217" s="190"/>
      <c r="O217" s="190"/>
      <c r="P217" s="190"/>
      <c r="Q217" s="190"/>
      <c r="R217" s="190"/>
      <c r="S217" s="190"/>
      <c r="T217" s="191"/>
      <c r="AT217" s="192" t="s">
        <v>135</v>
      </c>
      <c r="AU217" s="192" t="s">
        <v>82</v>
      </c>
      <c r="AV217" s="11" t="s">
        <v>82</v>
      </c>
      <c r="AW217" s="11" t="s">
        <v>36</v>
      </c>
      <c r="AX217" s="11" t="s">
        <v>75</v>
      </c>
      <c r="AY217" s="192" t="s">
        <v>123</v>
      </c>
    </row>
    <row r="218" spans="2:65" s="11" customFormat="1">
      <c r="B218" s="182"/>
      <c r="C218" s="183"/>
      <c r="D218" s="179" t="s">
        <v>135</v>
      </c>
      <c r="E218" s="184" t="s">
        <v>21</v>
      </c>
      <c r="F218" s="185" t="s">
        <v>322</v>
      </c>
      <c r="G218" s="183"/>
      <c r="H218" s="186">
        <v>127.1</v>
      </c>
      <c r="I218" s="187"/>
      <c r="J218" s="183"/>
      <c r="K218" s="183"/>
      <c r="L218" s="188"/>
      <c r="M218" s="189"/>
      <c r="N218" s="190"/>
      <c r="O218" s="190"/>
      <c r="P218" s="190"/>
      <c r="Q218" s="190"/>
      <c r="R218" s="190"/>
      <c r="S218" s="190"/>
      <c r="T218" s="191"/>
      <c r="AT218" s="192" t="s">
        <v>135</v>
      </c>
      <c r="AU218" s="192" t="s">
        <v>82</v>
      </c>
      <c r="AV218" s="11" t="s">
        <v>82</v>
      </c>
      <c r="AW218" s="11" t="s">
        <v>36</v>
      </c>
      <c r="AX218" s="11" t="s">
        <v>75</v>
      </c>
      <c r="AY218" s="192" t="s">
        <v>123</v>
      </c>
    </row>
    <row r="219" spans="2:65" s="12" customFormat="1">
      <c r="B219" s="203"/>
      <c r="C219" s="204"/>
      <c r="D219" s="179" t="s">
        <v>135</v>
      </c>
      <c r="E219" s="205" t="s">
        <v>21</v>
      </c>
      <c r="F219" s="206" t="s">
        <v>267</v>
      </c>
      <c r="G219" s="204"/>
      <c r="H219" s="207">
        <v>726.1</v>
      </c>
      <c r="I219" s="208"/>
      <c r="J219" s="204"/>
      <c r="K219" s="204"/>
      <c r="L219" s="209"/>
      <c r="M219" s="210"/>
      <c r="N219" s="211"/>
      <c r="O219" s="211"/>
      <c r="P219" s="211"/>
      <c r="Q219" s="211"/>
      <c r="R219" s="211"/>
      <c r="S219" s="211"/>
      <c r="T219" s="212"/>
      <c r="AT219" s="213" t="s">
        <v>135</v>
      </c>
      <c r="AU219" s="213" t="s">
        <v>82</v>
      </c>
      <c r="AV219" s="12" t="s">
        <v>131</v>
      </c>
      <c r="AW219" s="12" t="s">
        <v>36</v>
      </c>
      <c r="AX219" s="12" t="s">
        <v>80</v>
      </c>
      <c r="AY219" s="213" t="s">
        <v>123</v>
      </c>
    </row>
    <row r="220" spans="2:65" s="1" customFormat="1" ht="16.5" customHeight="1">
      <c r="B220" s="32"/>
      <c r="C220" s="193" t="s">
        <v>398</v>
      </c>
      <c r="D220" s="193" t="s">
        <v>245</v>
      </c>
      <c r="E220" s="194" t="s">
        <v>399</v>
      </c>
      <c r="F220" s="195" t="s">
        <v>400</v>
      </c>
      <c r="G220" s="196" t="s">
        <v>129</v>
      </c>
      <c r="H220" s="197">
        <v>610.98</v>
      </c>
      <c r="I220" s="198"/>
      <c r="J220" s="199">
        <f>ROUND(I220*H220,2)</f>
        <v>0</v>
      </c>
      <c r="K220" s="195" t="s">
        <v>130</v>
      </c>
      <c r="L220" s="200"/>
      <c r="M220" s="201" t="s">
        <v>21</v>
      </c>
      <c r="N220" s="202" t="s">
        <v>46</v>
      </c>
      <c r="O220" s="58"/>
      <c r="P220" s="176">
        <f>O220*H220</f>
        <v>0</v>
      </c>
      <c r="Q220" s="176">
        <v>1.8E-3</v>
      </c>
      <c r="R220" s="176">
        <f>Q220*H220</f>
        <v>1.099764</v>
      </c>
      <c r="S220" s="176">
        <v>0</v>
      </c>
      <c r="T220" s="177">
        <f>S220*H220</f>
        <v>0</v>
      </c>
      <c r="AR220" s="15" t="s">
        <v>248</v>
      </c>
      <c r="AT220" s="15" t="s">
        <v>245</v>
      </c>
      <c r="AU220" s="15" t="s">
        <v>82</v>
      </c>
      <c r="AY220" s="15" t="s">
        <v>123</v>
      </c>
      <c r="BE220" s="178">
        <f>IF(N220="základní",J220,0)</f>
        <v>0</v>
      </c>
      <c r="BF220" s="178">
        <f>IF(N220="snížená",J220,0)</f>
        <v>0</v>
      </c>
      <c r="BG220" s="178">
        <f>IF(N220="zákl. přenesená",J220,0)</f>
        <v>0</v>
      </c>
      <c r="BH220" s="178">
        <f>IF(N220="sníž. přenesená",J220,0)</f>
        <v>0</v>
      </c>
      <c r="BI220" s="178">
        <f>IF(N220="nulová",J220,0)</f>
        <v>0</v>
      </c>
      <c r="BJ220" s="15" t="s">
        <v>80</v>
      </c>
      <c r="BK220" s="178">
        <f>ROUND(I220*H220,2)</f>
        <v>0</v>
      </c>
      <c r="BL220" s="15" t="s">
        <v>213</v>
      </c>
      <c r="BM220" s="15" t="s">
        <v>401</v>
      </c>
    </row>
    <row r="221" spans="2:65" s="11" customFormat="1">
      <c r="B221" s="182"/>
      <c r="C221" s="183"/>
      <c r="D221" s="179" t="s">
        <v>135</v>
      </c>
      <c r="E221" s="183"/>
      <c r="F221" s="185" t="s">
        <v>402</v>
      </c>
      <c r="G221" s="183"/>
      <c r="H221" s="186">
        <v>610.98</v>
      </c>
      <c r="I221" s="187"/>
      <c r="J221" s="183"/>
      <c r="K221" s="183"/>
      <c r="L221" s="188"/>
      <c r="M221" s="189"/>
      <c r="N221" s="190"/>
      <c r="O221" s="190"/>
      <c r="P221" s="190"/>
      <c r="Q221" s="190"/>
      <c r="R221" s="190"/>
      <c r="S221" s="190"/>
      <c r="T221" s="191"/>
      <c r="AT221" s="192" t="s">
        <v>135</v>
      </c>
      <c r="AU221" s="192" t="s">
        <v>82</v>
      </c>
      <c r="AV221" s="11" t="s">
        <v>82</v>
      </c>
      <c r="AW221" s="11" t="s">
        <v>4</v>
      </c>
      <c r="AX221" s="11" t="s">
        <v>80</v>
      </c>
      <c r="AY221" s="192" t="s">
        <v>123</v>
      </c>
    </row>
    <row r="222" spans="2:65" s="1" customFormat="1" ht="22.5" customHeight="1">
      <c r="B222" s="32"/>
      <c r="C222" s="167" t="s">
        <v>403</v>
      </c>
      <c r="D222" s="167" t="s">
        <v>126</v>
      </c>
      <c r="E222" s="168" t="s">
        <v>404</v>
      </c>
      <c r="F222" s="169" t="s">
        <v>405</v>
      </c>
      <c r="G222" s="170" t="s">
        <v>129</v>
      </c>
      <c r="H222" s="171">
        <v>127.1</v>
      </c>
      <c r="I222" s="172"/>
      <c r="J222" s="173">
        <f>ROUND(I222*H222,2)</f>
        <v>0</v>
      </c>
      <c r="K222" s="169" t="s">
        <v>130</v>
      </c>
      <c r="L222" s="36"/>
      <c r="M222" s="174" t="s">
        <v>21</v>
      </c>
      <c r="N222" s="175" t="s">
        <v>46</v>
      </c>
      <c r="O222" s="58"/>
      <c r="P222" s="176">
        <f>O222*H222</f>
        <v>0</v>
      </c>
      <c r="Q222" s="176">
        <v>3.0000000000000001E-5</v>
      </c>
      <c r="R222" s="176">
        <f>Q222*H222</f>
        <v>3.813E-3</v>
      </c>
      <c r="S222" s="176">
        <v>0</v>
      </c>
      <c r="T222" s="177">
        <f>S222*H222</f>
        <v>0</v>
      </c>
      <c r="AR222" s="15" t="s">
        <v>213</v>
      </c>
      <c r="AT222" s="15" t="s">
        <v>126</v>
      </c>
      <c r="AU222" s="15" t="s">
        <v>82</v>
      </c>
      <c r="AY222" s="15" t="s">
        <v>123</v>
      </c>
      <c r="BE222" s="178">
        <f>IF(N222="základní",J222,0)</f>
        <v>0</v>
      </c>
      <c r="BF222" s="178">
        <f>IF(N222="snížená",J222,0)</f>
        <v>0</v>
      </c>
      <c r="BG222" s="178">
        <f>IF(N222="zákl. přenesená",J222,0)</f>
        <v>0</v>
      </c>
      <c r="BH222" s="178">
        <f>IF(N222="sníž. přenesená",J222,0)</f>
        <v>0</v>
      </c>
      <c r="BI222" s="178">
        <f>IF(N222="nulová",J222,0)</f>
        <v>0</v>
      </c>
      <c r="BJ222" s="15" t="s">
        <v>80</v>
      </c>
      <c r="BK222" s="178">
        <f>ROUND(I222*H222,2)</f>
        <v>0</v>
      </c>
      <c r="BL222" s="15" t="s">
        <v>213</v>
      </c>
      <c r="BM222" s="15" t="s">
        <v>406</v>
      </c>
    </row>
    <row r="223" spans="2:65" s="1" customFormat="1" ht="107.25">
      <c r="B223" s="32"/>
      <c r="C223" s="33"/>
      <c r="D223" s="179" t="s">
        <v>133</v>
      </c>
      <c r="E223" s="33"/>
      <c r="F223" s="180" t="s">
        <v>396</v>
      </c>
      <c r="G223" s="33"/>
      <c r="H223" s="33"/>
      <c r="I223" s="96"/>
      <c r="J223" s="33"/>
      <c r="K223" s="33"/>
      <c r="L223" s="36"/>
      <c r="M223" s="181"/>
      <c r="N223" s="58"/>
      <c r="O223" s="58"/>
      <c r="P223" s="58"/>
      <c r="Q223" s="58"/>
      <c r="R223" s="58"/>
      <c r="S223" s="58"/>
      <c r="T223" s="59"/>
      <c r="AT223" s="15" t="s">
        <v>133</v>
      </c>
      <c r="AU223" s="15" t="s">
        <v>82</v>
      </c>
    </row>
    <row r="224" spans="2:65" s="11" customFormat="1">
      <c r="B224" s="182"/>
      <c r="C224" s="183"/>
      <c r="D224" s="179" t="s">
        <v>135</v>
      </c>
      <c r="E224" s="184" t="s">
        <v>21</v>
      </c>
      <c r="F224" s="185" t="s">
        <v>322</v>
      </c>
      <c r="G224" s="183"/>
      <c r="H224" s="186">
        <v>127.1</v>
      </c>
      <c r="I224" s="187"/>
      <c r="J224" s="183"/>
      <c r="K224" s="183"/>
      <c r="L224" s="188"/>
      <c r="M224" s="189"/>
      <c r="N224" s="190"/>
      <c r="O224" s="190"/>
      <c r="P224" s="190"/>
      <c r="Q224" s="190"/>
      <c r="R224" s="190"/>
      <c r="S224" s="190"/>
      <c r="T224" s="191"/>
      <c r="AT224" s="192" t="s">
        <v>135</v>
      </c>
      <c r="AU224" s="192" t="s">
        <v>82</v>
      </c>
      <c r="AV224" s="11" t="s">
        <v>82</v>
      </c>
      <c r="AW224" s="11" t="s">
        <v>36</v>
      </c>
      <c r="AX224" s="11" t="s">
        <v>80</v>
      </c>
      <c r="AY224" s="192" t="s">
        <v>123</v>
      </c>
    </row>
    <row r="225" spans="2:65" s="1" customFormat="1" ht="22.5" customHeight="1">
      <c r="B225" s="32"/>
      <c r="C225" s="167" t="s">
        <v>407</v>
      </c>
      <c r="D225" s="167" t="s">
        <v>126</v>
      </c>
      <c r="E225" s="168" t="s">
        <v>408</v>
      </c>
      <c r="F225" s="169" t="s">
        <v>409</v>
      </c>
      <c r="G225" s="170" t="s">
        <v>129</v>
      </c>
      <c r="H225" s="171">
        <v>599</v>
      </c>
      <c r="I225" s="172"/>
      <c r="J225" s="173">
        <f>ROUND(I225*H225,2)</f>
        <v>0</v>
      </c>
      <c r="K225" s="169" t="s">
        <v>130</v>
      </c>
      <c r="L225" s="36"/>
      <c r="M225" s="174" t="s">
        <v>21</v>
      </c>
      <c r="N225" s="175" t="s">
        <v>46</v>
      </c>
      <c r="O225" s="58"/>
      <c r="P225" s="176">
        <f>O225*H225</f>
        <v>0</v>
      </c>
      <c r="Q225" s="176">
        <v>9.0000000000000006E-5</v>
      </c>
      <c r="R225" s="176">
        <f>Q225*H225</f>
        <v>5.3910000000000007E-2</v>
      </c>
      <c r="S225" s="176">
        <v>0</v>
      </c>
      <c r="T225" s="177">
        <f>S225*H225</f>
        <v>0</v>
      </c>
      <c r="AR225" s="15" t="s">
        <v>213</v>
      </c>
      <c r="AT225" s="15" t="s">
        <v>126</v>
      </c>
      <c r="AU225" s="15" t="s">
        <v>82</v>
      </c>
      <c r="AY225" s="15" t="s">
        <v>123</v>
      </c>
      <c r="BE225" s="178">
        <f>IF(N225="základní",J225,0)</f>
        <v>0</v>
      </c>
      <c r="BF225" s="178">
        <f>IF(N225="snížená",J225,0)</f>
        <v>0</v>
      </c>
      <c r="BG225" s="178">
        <f>IF(N225="zákl. přenesená",J225,0)</f>
        <v>0</v>
      </c>
      <c r="BH225" s="178">
        <f>IF(N225="sníž. přenesená",J225,0)</f>
        <v>0</v>
      </c>
      <c r="BI225" s="178">
        <f>IF(N225="nulová",J225,0)</f>
        <v>0</v>
      </c>
      <c r="BJ225" s="15" t="s">
        <v>80</v>
      </c>
      <c r="BK225" s="178">
        <f>ROUND(I225*H225,2)</f>
        <v>0</v>
      </c>
      <c r="BL225" s="15" t="s">
        <v>213</v>
      </c>
      <c r="BM225" s="15" t="s">
        <v>410</v>
      </c>
    </row>
    <row r="226" spans="2:65" s="1" customFormat="1" ht="107.25">
      <c r="B226" s="32"/>
      <c r="C226" s="33"/>
      <c r="D226" s="179" t="s">
        <v>133</v>
      </c>
      <c r="E226" s="33"/>
      <c r="F226" s="180" t="s">
        <v>396</v>
      </c>
      <c r="G226" s="33"/>
      <c r="H226" s="33"/>
      <c r="I226" s="96"/>
      <c r="J226" s="33"/>
      <c r="K226" s="33"/>
      <c r="L226" s="36"/>
      <c r="M226" s="181"/>
      <c r="N226" s="58"/>
      <c r="O226" s="58"/>
      <c r="P226" s="58"/>
      <c r="Q226" s="58"/>
      <c r="R226" s="58"/>
      <c r="S226" s="58"/>
      <c r="T226" s="59"/>
      <c r="AT226" s="15" t="s">
        <v>133</v>
      </c>
      <c r="AU226" s="15" t="s">
        <v>82</v>
      </c>
    </row>
    <row r="227" spans="2:65" s="11" customFormat="1">
      <c r="B227" s="182"/>
      <c r="C227" s="183"/>
      <c r="D227" s="179" t="s">
        <v>135</v>
      </c>
      <c r="E227" s="184" t="s">
        <v>21</v>
      </c>
      <c r="F227" s="185" t="s">
        <v>397</v>
      </c>
      <c r="G227" s="183"/>
      <c r="H227" s="186">
        <v>599</v>
      </c>
      <c r="I227" s="187"/>
      <c r="J227" s="183"/>
      <c r="K227" s="183"/>
      <c r="L227" s="188"/>
      <c r="M227" s="189"/>
      <c r="N227" s="190"/>
      <c r="O227" s="190"/>
      <c r="P227" s="190"/>
      <c r="Q227" s="190"/>
      <c r="R227" s="190"/>
      <c r="S227" s="190"/>
      <c r="T227" s="191"/>
      <c r="AT227" s="192" t="s">
        <v>135</v>
      </c>
      <c r="AU227" s="192" t="s">
        <v>82</v>
      </c>
      <c r="AV227" s="11" t="s">
        <v>82</v>
      </c>
      <c r="AW227" s="11" t="s">
        <v>36</v>
      </c>
      <c r="AX227" s="11" t="s">
        <v>80</v>
      </c>
      <c r="AY227" s="192" t="s">
        <v>123</v>
      </c>
    </row>
    <row r="228" spans="2:65" s="1" customFormat="1" ht="16.5" customHeight="1">
      <c r="B228" s="32"/>
      <c r="C228" s="167" t="s">
        <v>411</v>
      </c>
      <c r="D228" s="167" t="s">
        <v>126</v>
      </c>
      <c r="E228" s="168" t="s">
        <v>412</v>
      </c>
      <c r="F228" s="169" t="s">
        <v>413</v>
      </c>
      <c r="G228" s="170" t="s">
        <v>129</v>
      </c>
      <c r="H228" s="171">
        <v>599</v>
      </c>
      <c r="I228" s="172"/>
      <c r="J228" s="173">
        <f>ROUND(I228*H228,2)</f>
        <v>0</v>
      </c>
      <c r="K228" s="169" t="s">
        <v>130</v>
      </c>
      <c r="L228" s="36"/>
      <c r="M228" s="174" t="s">
        <v>21</v>
      </c>
      <c r="N228" s="175" t="s">
        <v>46</v>
      </c>
      <c r="O228" s="58"/>
      <c r="P228" s="176">
        <f>O228*H228</f>
        <v>0</v>
      </c>
      <c r="Q228" s="176">
        <v>0</v>
      </c>
      <c r="R228" s="176">
        <f>Q228*H228</f>
        <v>0</v>
      </c>
      <c r="S228" s="176">
        <v>0</v>
      </c>
      <c r="T228" s="177">
        <f>S228*H228</f>
        <v>0</v>
      </c>
      <c r="AR228" s="15" t="s">
        <v>213</v>
      </c>
      <c r="AT228" s="15" t="s">
        <v>126</v>
      </c>
      <c r="AU228" s="15" t="s">
        <v>82</v>
      </c>
      <c r="AY228" s="15" t="s">
        <v>123</v>
      </c>
      <c r="BE228" s="178">
        <f>IF(N228="základní",J228,0)</f>
        <v>0</v>
      </c>
      <c r="BF228" s="178">
        <f>IF(N228="snížená",J228,0)</f>
        <v>0</v>
      </c>
      <c r="BG228" s="178">
        <f>IF(N228="zákl. přenesená",J228,0)</f>
        <v>0</v>
      </c>
      <c r="BH228" s="178">
        <f>IF(N228="sníž. přenesená",J228,0)</f>
        <v>0</v>
      </c>
      <c r="BI228" s="178">
        <f>IF(N228="nulová",J228,0)</f>
        <v>0</v>
      </c>
      <c r="BJ228" s="15" t="s">
        <v>80</v>
      </c>
      <c r="BK228" s="178">
        <f>ROUND(I228*H228,2)</f>
        <v>0</v>
      </c>
      <c r="BL228" s="15" t="s">
        <v>213</v>
      </c>
      <c r="BM228" s="15" t="s">
        <v>414</v>
      </c>
    </row>
    <row r="229" spans="2:65" s="1" customFormat="1" ht="107.25">
      <c r="B229" s="32"/>
      <c r="C229" s="33"/>
      <c r="D229" s="179" t="s">
        <v>133</v>
      </c>
      <c r="E229" s="33"/>
      <c r="F229" s="180" t="s">
        <v>396</v>
      </c>
      <c r="G229" s="33"/>
      <c r="H229" s="33"/>
      <c r="I229" s="96"/>
      <c r="J229" s="33"/>
      <c r="K229" s="33"/>
      <c r="L229" s="36"/>
      <c r="M229" s="181"/>
      <c r="N229" s="58"/>
      <c r="O229" s="58"/>
      <c r="P229" s="58"/>
      <c r="Q229" s="58"/>
      <c r="R229" s="58"/>
      <c r="S229" s="58"/>
      <c r="T229" s="59"/>
      <c r="AT229" s="15" t="s">
        <v>133</v>
      </c>
      <c r="AU229" s="15" t="s">
        <v>82</v>
      </c>
    </row>
    <row r="230" spans="2:65" s="11" customFormat="1">
      <c r="B230" s="182"/>
      <c r="C230" s="183"/>
      <c r="D230" s="179" t="s">
        <v>135</v>
      </c>
      <c r="E230" s="184" t="s">
        <v>21</v>
      </c>
      <c r="F230" s="185" t="s">
        <v>397</v>
      </c>
      <c r="G230" s="183"/>
      <c r="H230" s="186">
        <v>599</v>
      </c>
      <c r="I230" s="187"/>
      <c r="J230" s="183"/>
      <c r="K230" s="183"/>
      <c r="L230" s="188"/>
      <c r="M230" s="189"/>
      <c r="N230" s="190"/>
      <c r="O230" s="190"/>
      <c r="P230" s="190"/>
      <c r="Q230" s="190"/>
      <c r="R230" s="190"/>
      <c r="S230" s="190"/>
      <c r="T230" s="191"/>
      <c r="AT230" s="192" t="s">
        <v>135</v>
      </c>
      <c r="AU230" s="192" t="s">
        <v>82</v>
      </c>
      <c r="AV230" s="11" t="s">
        <v>82</v>
      </c>
      <c r="AW230" s="11" t="s">
        <v>36</v>
      </c>
      <c r="AX230" s="11" t="s">
        <v>80</v>
      </c>
      <c r="AY230" s="192" t="s">
        <v>123</v>
      </c>
    </row>
    <row r="231" spans="2:65" s="1" customFormat="1" ht="16.5" customHeight="1">
      <c r="B231" s="32"/>
      <c r="C231" s="193" t="s">
        <v>415</v>
      </c>
      <c r="D231" s="193" t="s">
        <v>245</v>
      </c>
      <c r="E231" s="194" t="s">
        <v>416</v>
      </c>
      <c r="F231" s="195" t="s">
        <v>417</v>
      </c>
      <c r="G231" s="196" t="s">
        <v>139</v>
      </c>
      <c r="H231" s="197">
        <v>101</v>
      </c>
      <c r="I231" s="198"/>
      <c r="J231" s="199">
        <f>ROUND(I231*H231,2)</f>
        <v>0</v>
      </c>
      <c r="K231" s="195" t="s">
        <v>130</v>
      </c>
      <c r="L231" s="200"/>
      <c r="M231" s="201" t="s">
        <v>21</v>
      </c>
      <c r="N231" s="202" t="s">
        <v>46</v>
      </c>
      <c r="O231" s="58"/>
      <c r="P231" s="176">
        <f>O231*H231</f>
        <v>0</v>
      </c>
      <c r="Q231" s="176">
        <v>0.02</v>
      </c>
      <c r="R231" s="176">
        <f>Q231*H231</f>
        <v>2.02</v>
      </c>
      <c r="S231" s="176">
        <v>0</v>
      </c>
      <c r="T231" s="177">
        <f>S231*H231</f>
        <v>0</v>
      </c>
      <c r="AR231" s="15" t="s">
        <v>248</v>
      </c>
      <c r="AT231" s="15" t="s">
        <v>245</v>
      </c>
      <c r="AU231" s="15" t="s">
        <v>82</v>
      </c>
      <c r="AY231" s="15" t="s">
        <v>123</v>
      </c>
      <c r="BE231" s="178">
        <f>IF(N231="základní",J231,0)</f>
        <v>0</v>
      </c>
      <c r="BF231" s="178">
        <f>IF(N231="snížená",J231,0)</f>
        <v>0</v>
      </c>
      <c r="BG231" s="178">
        <f>IF(N231="zákl. přenesená",J231,0)</f>
        <v>0</v>
      </c>
      <c r="BH231" s="178">
        <f>IF(N231="sníž. přenesená",J231,0)</f>
        <v>0</v>
      </c>
      <c r="BI231" s="178">
        <f>IF(N231="nulová",J231,0)</f>
        <v>0</v>
      </c>
      <c r="BJ231" s="15" t="s">
        <v>80</v>
      </c>
      <c r="BK231" s="178">
        <f>ROUND(I231*H231,2)</f>
        <v>0</v>
      </c>
      <c r="BL231" s="15" t="s">
        <v>213</v>
      </c>
      <c r="BM231" s="15" t="s">
        <v>418</v>
      </c>
    </row>
    <row r="232" spans="2:65" s="11" customFormat="1">
      <c r="B232" s="182"/>
      <c r="C232" s="183"/>
      <c r="D232" s="179" t="s">
        <v>135</v>
      </c>
      <c r="E232" s="184" t="s">
        <v>21</v>
      </c>
      <c r="F232" s="185" t="s">
        <v>419</v>
      </c>
      <c r="G232" s="183"/>
      <c r="H232" s="186">
        <v>101</v>
      </c>
      <c r="I232" s="187"/>
      <c r="J232" s="183"/>
      <c r="K232" s="183"/>
      <c r="L232" s="188"/>
      <c r="M232" s="189"/>
      <c r="N232" s="190"/>
      <c r="O232" s="190"/>
      <c r="P232" s="190"/>
      <c r="Q232" s="190"/>
      <c r="R232" s="190"/>
      <c r="S232" s="190"/>
      <c r="T232" s="191"/>
      <c r="AT232" s="192" t="s">
        <v>135</v>
      </c>
      <c r="AU232" s="192" t="s">
        <v>82</v>
      </c>
      <c r="AV232" s="11" t="s">
        <v>82</v>
      </c>
      <c r="AW232" s="11" t="s">
        <v>36</v>
      </c>
      <c r="AX232" s="11" t="s">
        <v>80</v>
      </c>
      <c r="AY232" s="192" t="s">
        <v>123</v>
      </c>
    </row>
    <row r="233" spans="2:65" s="1" customFormat="1" ht="22.5" customHeight="1">
      <c r="B233" s="32"/>
      <c r="C233" s="167" t="s">
        <v>420</v>
      </c>
      <c r="D233" s="167" t="s">
        <v>126</v>
      </c>
      <c r="E233" s="168" t="s">
        <v>421</v>
      </c>
      <c r="F233" s="169" t="s">
        <v>422</v>
      </c>
      <c r="G233" s="170" t="s">
        <v>148</v>
      </c>
      <c r="H233" s="171">
        <v>104</v>
      </c>
      <c r="I233" s="172"/>
      <c r="J233" s="173">
        <f>ROUND(I233*H233,2)</f>
        <v>0</v>
      </c>
      <c r="K233" s="169" t="s">
        <v>130</v>
      </c>
      <c r="L233" s="36"/>
      <c r="M233" s="174" t="s">
        <v>21</v>
      </c>
      <c r="N233" s="175" t="s">
        <v>46</v>
      </c>
      <c r="O233" s="58"/>
      <c r="P233" s="176">
        <f>O233*H233</f>
        <v>0</v>
      </c>
      <c r="Q233" s="176">
        <v>1.9000000000000001E-4</v>
      </c>
      <c r="R233" s="176">
        <f>Q233*H233</f>
        <v>1.976E-2</v>
      </c>
      <c r="S233" s="176">
        <v>0</v>
      </c>
      <c r="T233" s="177">
        <f>S233*H233</f>
        <v>0</v>
      </c>
      <c r="AR233" s="15" t="s">
        <v>213</v>
      </c>
      <c r="AT233" s="15" t="s">
        <v>126</v>
      </c>
      <c r="AU233" s="15" t="s">
        <v>82</v>
      </c>
      <c r="AY233" s="15" t="s">
        <v>123</v>
      </c>
      <c r="BE233" s="178">
        <f>IF(N233="základní",J233,0)</f>
        <v>0</v>
      </c>
      <c r="BF233" s="178">
        <f>IF(N233="snížená",J233,0)</f>
        <v>0</v>
      </c>
      <c r="BG233" s="178">
        <f>IF(N233="zákl. přenesená",J233,0)</f>
        <v>0</v>
      </c>
      <c r="BH233" s="178">
        <f>IF(N233="sníž. přenesená",J233,0)</f>
        <v>0</v>
      </c>
      <c r="BI233" s="178">
        <f>IF(N233="nulová",J233,0)</f>
        <v>0</v>
      </c>
      <c r="BJ233" s="15" t="s">
        <v>80</v>
      </c>
      <c r="BK233" s="178">
        <f>ROUND(I233*H233,2)</f>
        <v>0</v>
      </c>
      <c r="BL233" s="15" t="s">
        <v>213</v>
      </c>
      <c r="BM233" s="15" t="s">
        <v>423</v>
      </c>
    </row>
    <row r="234" spans="2:65" s="1" customFormat="1" ht="107.25">
      <c r="B234" s="32"/>
      <c r="C234" s="33"/>
      <c r="D234" s="179" t="s">
        <v>133</v>
      </c>
      <c r="E234" s="33"/>
      <c r="F234" s="180" t="s">
        <v>396</v>
      </c>
      <c r="G234" s="33"/>
      <c r="H234" s="33"/>
      <c r="I234" s="96"/>
      <c r="J234" s="33"/>
      <c r="K234" s="33"/>
      <c r="L234" s="36"/>
      <c r="M234" s="181"/>
      <c r="N234" s="58"/>
      <c r="O234" s="58"/>
      <c r="P234" s="58"/>
      <c r="Q234" s="58"/>
      <c r="R234" s="58"/>
      <c r="S234" s="58"/>
      <c r="T234" s="59"/>
      <c r="AT234" s="15" t="s">
        <v>133</v>
      </c>
      <c r="AU234" s="15" t="s">
        <v>82</v>
      </c>
    </row>
    <row r="235" spans="2:65" s="11" customFormat="1">
      <c r="B235" s="182"/>
      <c r="C235" s="183"/>
      <c r="D235" s="179" t="s">
        <v>135</v>
      </c>
      <c r="E235" s="184" t="s">
        <v>21</v>
      </c>
      <c r="F235" s="185" t="s">
        <v>424</v>
      </c>
      <c r="G235" s="183"/>
      <c r="H235" s="186">
        <v>104</v>
      </c>
      <c r="I235" s="187"/>
      <c r="J235" s="183"/>
      <c r="K235" s="183"/>
      <c r="L235" s="188"/>
      <c r="M235" s="189"/>
      <c r="N235" s="190"/>
      <c r="O235" s="190"/>
      <c r="P235" s="190"/>
      <c r="Q235" s="190"/>
      <c r="R235" s="190"/>
      <c r="S235" s="190"/>
      <c r="T235" s="191"/>
      <c r="AT235" s="192" t="s">
        <v>135</v>
      </c>
      <c r="AU235" s="192" t="s">
        <v>82</v>
      </c>
      <c r="AV235" s="11" t="s">
        <v>82</v>
      </c>
      <c r="AW235" s="11" t="s">
        <v>36</v>
      </c>
      <c r="AX235" s="11" t="s">
        <v>80</v>
      </c>
      <c r="AY235" s="192" t="s">
        <v>123</v>
      </c>
    </row>
    <row r="236" spans="2:65" s="1" customFormat="1" ht="16.5" customHeight="1">
      <c r="B236" s="32"/>
      <c r="C236" s="193" t="s">
        <v>425</v>
      </c>
      <c r="D236" s="193" t="s">
        <v>245</v>
      </c>
      <c r="E236" s="194" t="s">
        <v>426</v>
      </c>
      <c r="F236" s="195" t="s">
        <v>427</v>
      </c>
      <c r="G236" s="196" t="s">
        <v>129</v>
      </c>
      <c r="H236" s="197">
        <v>104</v>
      </c>
      <c r="I236" s="198"/>
      <c r="J236" s="199">
        <f>ROUND(I236*H236,2)</f>
        <v>0</v>
      </c>
      <c r="K236" s="195" t="s">
        <v>130</v>
      </c>
      <c r="L236" s="200"/>
      <c r="M236" s="201" t="s">
        <v>21</v>
      </c>
      <c r="N236" s="202" t="s">
        <v>46</v>
      </c>
      <c r="O236" s="58"/>
      <c r="P236" s="176">
        <f>O236*H236</f>
        <v>0</v>
      </c>
      <c r="Q236" s="176">
        <v>1.1999999999999999E-3</v>
      </c>
      <c r="R236" s="176">
        <f>Q236*H236</f>
        <v>0.12479999999999999</v>
      </c>
      <c r="S236" s="176">
        <v>0</v>
      </c>
      <c r="T236" s="177">
        <f>S236*H236</f>
        <v>0</v>
      </c>
      <c r="AR236" s="15" t="s">
        <v>248</v>
      </c>
      <c r="AT236" s="15" t="s">
        <v>245</v>
      </c>
      <c r="AU236" s="15" t="s">
        <v>82</v>
      </c>
      <c r="AY236" s="15" t="s">
        <v>123</v>
      </c>
      <c r="BE236" s="178">
        <f>IF(N236="základní",J236,0)</f>
        <v>0</v>
      </c>
      <c r="BF236" s="178">
        <f>IF(N236="snížená",J236,0)</f>
        <v>0</v>
      </c>
      <c r="BG236" s="178">
        <f>IF(N236="zákl. přenesená",J236,0)</f>
        <v>0</v>
      </c>
      <c r="BH236" s="178">
        <f>IF(N236="sníž. přenesená",J236,0)</f>
        <v>0</v>
      </c>
      <c r="BI236" s="178">
        <f>IF(N236="nulová",J236,0)</f>
        <v>0</v>
      </c>
      <c r="BJ236" s="15" t="s">
        <v>80</v>
      </c>
      <c r="BK236" s="178">
        <f>ROUND(I236*H236,2)</f>
        <v>0</v>
      </c>
      <c r="BL236" s="15" t="s">
        <v>213</v>
      </c>
      <c r="BM236" s="15" t="s">
        <v>428</v>
      </c>
    </row>
    <row r="237" spans="2:65" s="1" customFormat="1" ht="22.5" customHeight="1">
      <c r="B237" s="32"/>
      <c r="C237" s="167" t="s">
        <v>429</v>
      </c>
      <c r="D237" s="167" t="s">
        <v>126</v>
      </c>
      <c r="E237" s="168" t="s">
        <v>430</v>
      </c>
      <c r="F237" s="169" t="s">
        <v>431</v>
      </c>
      <c r="G237" s="170" t="s">
        <v>129</v>
      </c>
      <c r="H237" s="171">
        <v>123.7</v>
      </c>
      <c r="I237" s="172"/>
      <c r="J237" s="173">
        <f>ROUND(I237*H237,2)</f>
        <v>0</v>
      </c>
      <c r="K237" s="169" t="s">
        <v>130</v>
      </c>
      <c r="L237" s="36"/>
      <c r="M237" s="174" t="s">
        <v>21</v>
      </c>
      <c r="N237" s="175" t="s">
        <v>46</v>
      </c>
      <c r="O237" s="58"/>
      <c r="P237" s="176">
        <f>O237*H237</f>
        <v>0</v>
      </c>
      <c r="Q237" s="176">
        <v>0</v>
      </c>
      <c r="R237" s="176">
        <f>Q237*H237</f>
        <v>0</v>
      </c>
      <c r="S237" s="176">
        <v>8.4999999999999995E-4</v>
      </c>
      <c r="T237" s="177">
        <f>S237*H237</f>
        <v>0.105145</v>
      </c>
      <c r="AR237" s="15" t="s">
        <v>213</v>
      </c>
      <c r="AT237" s="15" t="s">
        <v>126</v>
      </c>
      <c r="AU237" s="15" t="s">
        <v>82</v>
      </c>
      <c r="AY237" s="15" t="s">
        <v>123</v>
      </c>
      <c r="BE237" s="178">
        <f>IF(N237="základní",J237,0)</f>
        <v>0</v>
      </c>
      <c r="BF237" s="178">
        <f>IF(N237="snížená",J237,0)</f>
        <v>0</v>
      </c>
      <c r="BG237" s="178">
        <f>IF(N237="zákl. přenesená",J237,0)</f>
        <v>0</v>
      </c>
      <c r="BH237" s="178">
        <f>IF(N237="sníž. přenesená",J237,0)</f>
        <v>0</v>
      </c>
      <c r="BI237" s="178">
        <f>IF(N237="nulová",J237,0)</f>
        <v>0</v>
      </c>
      <c r="BJ237" s="15" t="s">
        <v>80</v>
      </c>
      <c r="BK237" s="178">
        <f>ROUND(I237*H237,2)</f>
        <v>0</v>
      </c>
      <c r="BL237" s="15" t="s">
        <v>213</v>
      </c>
      <c r="BM237" s="15" t="s">
        <v>432</v>
      </c>
    </row>
    <row r="238" spans="2:65" s="1" customFormat="1" ht="58.5">
      <c r="B238" s="32"/>
      <c r="C238" s="33"/>
      <c r="D238" s="179" t="s">
        <v>133</v>
      </c>
      <c r="E238" s="33"/>
      <c r="F238" s="180" t="s">
        <v>390</v>
      </c>
      <c r="G238" s="33"/>
      <c r="H238" s="33"/>
      <c r="I238" s="96"/>
      <c r="J238" s="33"/>
      <c r="K238" s="33"/>
      <c r="L238" s="36"/>
      <c r="M238" s="181"/>
      <c r="N238" s="58"/>
      <c r="O238" s="58"/>
      <c r="P238" s="58"/>
      <c r="Q238" s="58"/>
      <c r="R238" s="58"/>
      <c r="S238" s="58"/>
      <c r="T238" s="59"/>
      <c r="AT238" s="15" t="s">
        <v>133</v>
      </c>
      <c r="AU238" s="15" t="s">
        <v>82</v>
      </c>
    </row>
    <row r="239" spans="2:65" s="11" customFormat="1">
      <c r="B239" s="182"/>
      <c r="C239" s="183"/>
      <c r="D239" s="179" t="s">
        <v>135</v>
      </c>
      <c r="E239" s="184" t="s">
        <v>21</v>
      </c>
      <c r="F239" s="185" t="s">
        <v>433</v>
      </c>
      <c r="G239" s="183"/>
      <c r="H239" s="186">
        <v>123.7</v>
      </c>
      <c r="I239" s="187"/>
      <c r="J239" s="183"/>
      <c r="K239" s="183"/>
      <c r="L239" s="188"/>
      <c r="M239" s="189"/>
      <c r="N239" s="190"/>
      <c r="O239" s="190"/>
      <c r="P239" s="190"/>
      <c r="Q239" s="190"/>
      <c r="R239" s="190"/>
      <c r="S239" s="190"/>
      <c r="T239" s="191"/>
      <c r="AT239" s="192" t="s">
        <v>135</v>
      </c>
      <c r="AU239" s="192" t="s">
        <v>82</v>
      </c>
      <c r="AV239" s="11" t="s">
        <v>82</v>
      </c>
      <c r="AW239" s="11" t="s">
        <v>36</v>
      </c>
      <c r="AX239" s="11" t="s">
        <v>80</v>
      </c>
      <c r="AY239" s="192" t="s">
        <v>123</v>
      </c>
    </row>
    <row r="240" spans="2:65" s="1" customFormat="1" ht="22.5" customHeight="1">
      <c r="B240" s="32"/>
      <c r="C240" s="167" t="s">
        <v>434</v>
      </c>
      <c r="D240" s="167" t="s">
        <v>126</v>
      </c>
      <c r="E240" s="168" t="s">
        <v>435</v>
      </c>
      <c r="F240" s="169" t="s">
        <v>436</v>
      </c>
      <c r="G240" s="170" t="s">
        <v>186</v>
      </c>
      <c r="H240" s="171">
        <v>3.3220000000000001</v>
      </c>
      <c r="I240" s="172"/>
      <c r="J240" s="173">
        <f>ROUND(I240*H240,2)</f>
        <v>0</v>
      </c>
      <c r="K240" s="169" t="s">
        <v>130</v>
      </c>
      <c r="L240" s="36"/>
      <c r="M240" s="174" t="s">
        <v>21</v>
      </c>
      <c r="N240" s="175" t="s">
        <v>46</v>
      </c>
      <c r="O240" s="58"/>
      <c r="P240" s="176">
        <f>O240*H240</f>
        <v>0</v>
      </c>
      <c r="Q240" s="176">
        <v>0</v>
      </c>
      <c r="R240" s="176">
        <f>Q240*H240</f>
        <v>0</v>
      </c>
      <c r="S240" s="176">
        <v>0</v>
      </c>
      <c r="T240" s="177">
        <f>S240*H240</f>
        <v>0</v>
      </c>
      <c r="AR240" s="15" t="s">
        <v>213</v>
      </c>
      <c r="AT240" s="15" t="s">
        <v>126</v>
      </c>
      <c r="AU240" s="15" t="s">
        <v>82</v>
      </c>
      <c r="AY240" s="15" t="s">
        <v>123</v>
      </c>
      <c r="BE240" s="178">
        <f>IF(N240="základní",J240,0)</f>
        <v>0</v>
      </c>
      <c r="BF240" s="178">
        <f>IF(N240="snížená",J240,0)</f>
        <v>0</v>
      </c>
      <c r="BG240" s="178">
        <f>IF(N240="zákl. přenesená",J240,0)</f>
        <v>0</v>
      </c>
      <c r="BH240" s="178">
        <f>IF(N240="sníž. přenesená",J240,0)</f>
        <v>0</v>
      </c>
      <c r="BI240" s="178">
        <f>IF(N240="nulová",J240,0)</f>
        <v>0</v>
      </c>
      <c r="BJ240" s="15" t="s">
        <v>80</v>
      </c>
      <c r="BK240" s="178">
        <f>ROUND(I240*H240,2)</f>
        <v>0</v>
      </c>
      <c r="BL240" s="15" t="s">
        <v>213</v>
      </c>
      <c r="BM240" s="15" t="s">
        <v>437</v>
      </c>
    </row>
    <row r="241" spans="2:65" s="1" customFormat="1" ht="78">
      <c r="B241" s="32"/>
      <c r="C241" s="33"/>
      <c r="D241" s="179" t="s">
        <v>133</v>
      </c>
      <c r="E241" s="33"/>
      <c r="F241" s="180" t="s">
        <v>438</v>
      </c>
      <c r="G241" s="33"/>
      <c r="H241" s="33"/>
      <c r="I241" s="96"/>
      <c r="J241" s="33"/>
      <c r="K241" s="33"/>
      <c r="L241" s="36"/>
      <c r="M241" s="181"/>
      <c r="N241" s="58"/>
      <c r="O241" s="58"/>
      <c r="P241" s="58"/>
      <c r="Q241" s="58"/>
      <c r="R241" s="58"/>
      <c r="S241" s="58"/>
      <c r="T241" s="59"/>
      <c r="AT241" s="15" t="s">
        <v>133</v>
      </c>
      <c r="AU241" s="15" t="s">
        <v>82</v>
      </c>
    </row>
    <row r="242" spans="2:65" s="10" customFormat="1" ht="22.9" customHeight="1">
      <c r="B242" s="151"/>
      <c r="C242" s="152"/>
      <c r="D242" s="153" t="s">
        <v>74</v>
      </c>
      <c r="E242" s="165" t="s">
        <v>439</v>
      </c>
      <c r="F242" s="165" t="s">
        <v>440</v>
      </c>
      <c r="G242" s="152"/>
      <c r="H242" s="152"/>
      <c r="I242" s="155"/>
      <c r="J242" s="166">
        <f>BK242</f>
        <v>0</v>
      </c>
      <c r="K242" s="152"/>
      <c r="L242" s="157"/>
      <c r="M242" s="158"/>
      <c r="N242" s="159"/>
      <c r="O242" s="159"/>
      <c r="P242" s="160">
        <f>SUM(P243:P253)</f>
        <v>0</v>
      </c>
      <c r="Q242" s="159"/>
      <c r="R242" s="160">
        <f>SUM(R243:R253)</f>
        <v>2.2849999999999999E-2</v>
      </c>
      <c r="S242" s="159"/>
      <c r="T242" s="161">
        <f>SUM(T243:T253)</f>
        <v>0</v>
      </c>
      <c r="AR242" s="162" t="s">
        <v>82</v>
      </c>
      <c r="AT242" s="163" t="s">
        <v>74</v>
      </c>
      <c r="AU242" s="163" t="s">
        <v>80</v>
      </c>
      <c r="AY242" s="162" t="s">
        <v>123</v>
      </c>
      <c r="BK242" s="164">
        <f>SUM(BK243:BK253)</f>
        <v>0</v>
      </c>
    </row>
    <row r="243" spans="2:65" s="1" customFormat="1" ht="16.5" customHeight="1">
      <c r="B243" s="32"/>
      <c r="C243" s="167" t="s">
        <v>441</v>
      </c>
      <c r="D243" s="167" t="s">
        <v>126</v>
      </c>
      <c r="E243" s="168" t="s">
        <v>442</v>
      </c>
      <c r="F243" s="169" t="s">
        <v>443</v>
      </c>
      <c r="G243" s="170" t="s">
        <v>242</v>
      </c>
      <c r="H243" s="171">
        <v>2</v>
      </c>
      <c r="I243" s="172"/>
      <c r="J243" s="173">
        <f>ROUND(I243*H243,2)</f>
        <v>0</v>
      </c>
      <c r="K243" s="169" t="s">
        <v>130</v>
      </c>
      <c r="L243" s="36"/>
      <c r="M243" s="174" t="s">
        <v>21</v>
      </c>
      <c r="N243" s="175" t="s">
        <v>46</v>
      </c>
      <c r="O243" s="58"/>
      <c r="P243" s="176">
        <f>O243*H243</f>
        <v>0</v>
      </c>
      <c r="Q243" s="176">
        <v>3.8999999999999999E-4</v>
      </c>
      <c r="R243" s="176">
        <f>Q243*H243</f>
        <v>7.7999999999999999E-4</v>
      </c>
      <c r="S243" s="176">
        <v>0</v>
      </c>
      <c r="T243" s="177">
        <f>S243*H243</f>
        <v>0</v>
      </c>
      <c r="AR243" s="15" t="s">
        <v>213</v>
      </c>
      <c r="AT243" s="15" t="s">
        <v>126</v>
      </c>
      <c r="AU243" s="15" t="s">
        <v>82</v>
      </c>
      <c r="AY243" s="15" t="s">
        <v>123</v>
      </c>
      <c r="BE243" s="178">
        <f>IF(N243="základní",J243,0)</f>
        <v>0</v>
      </c>
      <c r="BF243" s="178">
        <f>IF(N243="snížená",J243,0)</f>
        <v>0</v>
      </c>
      <c r="BG243" s="178">
        <f>IF(N243="zákl. přenesená",J243,0)</f>
        <v>0</v>
      </c>
      <c r="BH243" s="178">
        <f>IF(N243="sníž. přenesená",J243,0)</f>
        <v>0</v>
      </c>
      <c r="BI243" s="178">
        <f>IF(N243="nulová",J243,0)</f>
        <v>0</v>
      </c>
      <c r="BJ243" s="15" t="s">
        <v>80</v>
      </c>
      <c r="BK243" s="178">
        <f>ROUND(I243*H243,2)</f>
        <v>0</v>
      </c>
      <c r="BL243" s="15" t="s">
        <v>213</v>
      </c>
      <c r="BM243" s="15" t="s">
        <v>444</v>
      </c>
    </row>
    <row r="244" spans="2:65" s="1" customFormat="1" ht="48.75">
      <c r="B244" s="32"/>
      <c r="C244" s="33"/>
      <c r="D244" s="179" t="s">
        <v>133</v>
      </c>
      <c r="E244" s="33"/>
      <c r="F244" s="180" t="s">
        <v>445</v>
      </c>
      <c r="G244" s="33"/>
      <c r="H244" s="33"/>
      <c r="I244" s="96"/>
      <c r="J244" s="33"/>
      <c r="K244" s="33"/>
      <c r="L244" s="36"/>
      <c r="M244" s="181"/>
      <c r="N244" s="58"/>
      <c r="O244" s="58"/>
      <c r="P244" s="58"/>
      <c r="Q244" s="58"/>
      <c r="R244" s="58"/>
      <c r="S244" s="58"/>
      <c r="T244" s="59"/>
      <c r="AT244" s="15" t="s">
        <v>133</v>
      </c>
      <c r="AU244" s="15" t="s">
        <v>82</v>
      </c>
    </row>
    <row r="245" spans="2:65" s="1" customFormat="1" ht="16.5" customHeight="1">
      <c r="B245" s="32"/>
      <c r="C245" s="167" t="s">
        <v>446</v>
      </c>
      <c r="D245" s="167" t="s">
        <v>126</v>
      </c>
      <c r="E245" s="168" t="s">
        <v>447</v>
      </c>
      <c r="F245" s="169" t="s">
        <v>448</v>
      </c>
      <c r="G245" s="170" t="s">
        <v>148</v>
      </c>
      <c r="H245" s="171">
        <v>2</v>
      </c>
      <c r="I245" s="172"/>
      <c r="J245" s="173">
        <f>ROUND(I245*H245,2)</f>
        <v>0</v>
      </c>
      <c r="K245" s="169" t="s">
        <v>130</v>
      </c>
      <c r="L245" s="36"/>
      <c r="M245" s="174" t="s">
        <v>21</v>
      </c>
      <c r="N245" s="175" t="s">
        <v>46</v>
      </c>
      <c r="O245" s="58"/>
      <c r="P245" s="176">
        <f>O245*H245</f>
        <v>0</v>
      </c>
      <c r="Q245" s="176">
        <v>2.0799999999999998E-3</v>
      </c>
      <c r="R245" s="176">
        <f>Q245*H245</f>
        <v>4.1599999999999996E-3</v>
      </c>
      <c r="S245" s="176">
        <v>0</v>
      </c>
      <c r="T245" s="177">
        <f>S245*H245</f>
        <v>0</v>
      </c>
      <c r="AR245" s="15" t="s">
        <v>213</v>
      </c>
      <c r="AT245" s="15" t="s">
        <v>126</v>
      </c>
      <c r="AU245" s="15" t="s">
        <v>82</v>
      </c>
      <c r="AY245" s="15" t="s">
        <v>123</v>
      </c>
      <c r="BE245" s="178">
        <f>IF(N245="základní",J245,0)</f>
        <v>0</v>
      </c>
      <c r="BF245" s="178">
        <f>IF(N245="snížená",J245,0)</f>
        <v>0</v>
      </c>
      <c r="BG245" s="178">
        <f>IF(N245="zákl. přenesená",J245,0)</f>
        <v>0</v>
      </c>
      <c r="BH245" s="178">
        <f>IF(N245="sníž. přenesená",J245,0)</f>
        <v>0</v>
      </c>
      <c r="BI245" s="178">
        <f>IF(N245="nulová",J245,0)</f>
        <v>0</v>
      </c>
      <c r="BJ245" s="15" t="s">
        <v>80</v>
      </c>
      <c r="BK245" s="178">
        <f>ROUND(I245*H245,2)</f>
        <v>0</v>
      </c>
      <c r="BL245" s="15" t="s">
        <v>213</v>
      </c>
      <c r="BM245" s="15" t="s">
        <v>449</v>
      </c>
    </row>
    <row r="246" spans="2:65" s="1" customFormat="1" ht="39">
      <c r="B246" s="32"/>
      <c r="C246" s="33"/>
      <c r="D246" s="179" t="s">
        <v>133</v>
      </c>
      <c r="E246" s="33"/>
      <c r="F246" s="180" t="s">
        <v>450</v>
      </c>
      <c r="G246" s="33"/>
      <c r="H246" s="33"/>
      <c r="I246" s="96"/>
      <c r="J246" s="33"/>
      <c r="K246" s="33"/>
      <c r="L246" s="36"/>
      <c r="M246" s="181"/>
      <c r="N246" s="58"/>
      <c r="O246" s="58"/>
      <c r="P246" s="58"/>
      <c r="Q246" s="58"/>
      <c r="R246" s="58"/>
      <c r="S246" s="58"/>
      <c r="T246" s="59"/>
      <c r="AT246" s="15" t="s">
        <v>133</v>
      </c>
      <c r="AU246" s="15" t="s">
        <v>82</v>
      </c>
    </row>
    <row r="247" spans="2:65" s="11" customFormat="1">
      <c r="B247" s="182"/>
      <c r="C247" s="183"/>
      <c r="D247" s="179" t="s">
        <v>135</v>
      </c>
      <c r="E247" s="184" t="s">
        <v>21</v>
      </c>
      <c r="F247" s="185" t="s">
        <v>451</v>
      </c>
      <c r="G247" s="183"/>
      <c r="H247" s="186">
        <v>2</v>
      </c>
      <c r="I247" s="187"/>
      <c r="J247" s="183"/>
      <c r="K247" s="183"/>
      <c r="L247" s="188"/>
      <c r="M247" s="189"/>
      <c r="N247" s="190"/>
      <c r="O247" s="190"/>
      <c r="P247" s="190"/>
      <c r="Q247" s="190"/>
      <c r="R247" s="190"/>
      <c r="S247" s="190"/>
      <c r="T247" s="191"/>
      <c r="AT247" s="192" t="s">
        <v>135</v>
      </c>
      <c r="AU247" s="192" t="s">
        <v>82</v>
      </c>
      <c r="AV247" s="11" t="s">
        <v>82</v>
      </c>
      <c r="AW247" s="11" t="s">
        <v>36</v>
      </c>
      <c r="AX247" s="11" t="s">
        <v>80</v>
      </c>
      <c r="AY247" s="192" t="s">
        <v>123</v>
      </c>
    </row>
    <row r="248" spans="2:65" s="1" customFormat="1" ht="16.5" customHeight="1">
      <c r="B248" s="32"/>
      <c r="C248" s="167" t="s">
        <v>452</v>
      </c>
      <c r="D248" s="167" t="s">
        <v>126</v>
      </c>
      <c r="E248" s="168" t="s">
        <v>453</v>
      </c>
      <c r="F248" s="169" t="s">
        <v>454</v>
      </c>
      <c r="G248" s="170" t="s">
        <v>148</v>
      </c>
      <c r="H248" s="171">
        <v>9</v>
      </c>
      <c r="I248" s="172"/>
      <c r="J248" s="173">
        <f>ROUND(I248*H248,2)</f>
        <v>0</v>
      </c>
      <c r="K248" s="169" t="s">
        <v>130</v>
      </c>
      <c r="L248" s="36"/>
      <c r="M248" s="174" t="s">
        <v>21</v>
      </c>
      <c r="N248" s="175" t="s">
        <v>46</v>
      </c>
      <c r="O248" s="58"/>
      <c r="P248" s="176">
        <f>O248*H248</f>
        <v>0</v>
      </c>
      <c r="Q248" s="176">
        <v>1.4499999999999999E-3</v>
      </c>
      <c r="R248" s="176">
        <f>Q248*H248</f>
        <v>1.3049999999999999E-2</v>
      </c>
      <c r="S248" s="176">
        <v>0</v>
      </c>
      <c r="T248" s="177">
        <f>S248*H248</f>
        <v>0</v>
      </c>
      <c r="AR248" s="15" t="s">
        <v>213</v>
      </c>
      <c r="AT248" s="15" t="s">
        <v>126</v>
      </c>
      <c r="AU248" s="15" t="s">
        <v>82</v>
      </c>
      <c r="AY248" s="15" t="s">
        <v>123</v>
      </c>
      <c r="BE248" s="178">
        <f>IF(N248="základní",J248,0)</f>
        <v>0</v>
      </c>
      <c r="BF248" s="178">
        <f>IF(N248="snížená",J248,0)</f>
        <v>0</v>
      </c>
      <c r="BG248" s="178">
        <f>IF(N248="zákl. přenesená",J248,0)</f>
        <v>0</v>
      </c>
      <c r="BH248" s="178">
        <f>IF(N248="sníž. přenesená",J248,0)</f>
        <v>0</v>
      </c>
      <c r="BI248" s="178">
        <f>IF(N248="nulová",J248,0)</f>
        <v>0</v>
      </c>
      <c r="BJ248" s="15" t="s">
        <v>80</v>
      </c>
      <c r="BK248" s="178">
        <f>ROUND(I248*H248,2)</f>
        <v>0</v>
      </c>
      <c r="BL248" s="15" t="s">
        <v>213</v>
      </c>
      <c r="BM248" s="15" t="s">
        <v>455</v>
      </c>
    </row>
    <row r="249" spans="2:65" s="1" customFormat="1" ht="39">
      <c r="B249" s="32"/>
      <c r="C249" s="33"/>
      <c r="D249" s="179" t="s">
        <v>133</v>
      </c>
      <c r="E249" s="33"/>
      <c r="F249" s="180" t="s">
        <v>450</v>
      </c>
      <c r="G249" s="33"/>
      <c r="H249" s="33"/>
      <c r="I249" s="96"/>
      <c r="J249" s="33"/>
      <c r="K249" s="33"/>
      <c r="L249" s="36"/>
      <c r="M249" s="181"/>
      <c r="N249" s="58"/>
      <c r="O249" s="58"/>
      <c r="P249" s="58"/>
      <c r="Q249" s="58"/>
      <c r="R249" s="58"/>
      <c r="S249" s="58"/>
      <c r="T249" s="59"/>
      <c r="AT249" s="15" t="s">
        <v>133</v>
      </c>
      <c r="AU249" s="15" t="s">
        <v>82</v>
      </c>
    </row>
    <row r="250" spans="2:65" s="11" customFormat="1">
      <c r="B250" s="182"/>
      <c r="C250" s="183"/>
      <c r="D250" s="179" t="s">
        <v>135</v>
      </c>
      <c r="E250" s="184" t="s">
        <v>21</v>
      </c>
      <c r="F250" s="185" t="s">
        <v>456</v>
      </c>
      <c r="G250" s="183"/>
      <c r="H250" s="186">
        <v>9</v>
      </c>
      <c r="I250" s="187"/>
      <c r="J250" s="183"/>
      <c r="K250" s="183"/>
      <c r="L250" s="188"/>
      <c r="M250" s="189"/>
      <c r="N250" s="190"/>
      <c r="O250" s="190"/>
      <c r="P250" s="190"/>
      <c r="Q250" s="190"/>
      <c r="R250" s="190"/>
      <c r="S250" s="190"/>
      <c r="T250" s="191"/>
      <c r="AT250" s="192" t="s">
        <v>135</v>
      </c>
      <c r="AU250" s="192" t="s">
        <v>82</v>
      </c>
      <c r="AV250" s="11" t="s">
        <v>82</v>
      </c>
      <c r="AW250" s="11" t="s">
        <v>36</v>
      </c>
      <c r="AX250" s="11" t="s">
        <v>80</v>
      </c>
      <c r="AY250" s="192" t="s">
        <v>123</v>
      </c>
    </row>
    <row r="251" spans="2:65" s="1" customFormat="1" ht="22.5" customHeight="1">
      <c r="B251" s="32"/>
      <c r="C251" s="167" t="s">
        <v>457</v>
      </c>
      <c r="D251" s="167" t="s">
        <v>126</v>
      </c>
      <c r="E251" s="168" t="s">
        <v>458</v>
      </c>
      <c r="F251" s="169" t="s">
        <v>459</v>
      </c>
      <c r="G251" s="170" t="s">
        <v>242</v>
      </c>
      <c r="H251" s="171">
        <v>2</v>
      </c>
      <c r="I251" s="172"/>
      <c r="J251" s="173">
        <f>ROUND(I251*H251,2)</f>
        <v>0</v>
      </c>
      <c r="K251" s="169" t="s">
        <v>21</v>
      </c>
      <c r="L251" s="36"/>
      <c r="M251" s="174" t="s">
        <v>21</v>
      </c>
      <c r="N251" s="175" t="s">
        <v>46</v>
      </c>
      <c r="O251" s="58"/>
      <c r="P251" s="176">
        <f>O251*H251</f>
        <v>0</v>
      </c>
      <c r="Q251" s="176">
        <v>2.4299999999999999E-3</v>
      </c>
      <c r="R251" s="176">
        <f>Q251*H251</f>
        <v>4.8599999999999997E-3</v>
      </c>
      <c r="S251" s="176">
        <v>0</v>
      </c>
      <c r="T251" s="177">
        <f>S251*H251</f>
        <v>0</v>
      </c>
      <c r="AR251" s="15" t="s">
        <v>213</v>
      </c>
      <c r="AT251" s="15" t="s">
        <v>126</v>
      </c>
      <c r="AU251" s="15" t="s">
        <v>82</v>
      </c>
      <c r="AY251" s="15" t="s">
        <v>123</v>
      </c>
      <c r="BE251" s="178">
        <f>IF(N251="základní",J251,0)</f>
        <v>0</v>
      </c>
      <c r="BF251" s="178">
        <f>IF(N251="snížená",J251,0)</f>
        <v>0</v>
      </c>
      <c r="BG251" s="178">
        <f>IF(N251="zákl. přenesená",J251,0)</f>
        <v>0</v>
      </c>
      <c r="BH251" s="178">
        <f>IF(N251="sníž. přenesená",J251,0)</f>
        <v>0</v>
      </c>
      <c r="BI251" s="178">
        <f>IF(N251="nulová",J251,0)</f>
        <v>0</v>
      </c>
      <c r="BJ251" s="15" t="s">
        <v>80</v>
      </c>
      <c r="BK251" s="178">
        <f>ROUND(I251*H251,2)</f>
        <v>0</v>
      </c>
      <c r="BL251" s="15" t="s">
        <v>213</v>
      </c>
      <c r="BM251" s="15" t="s">
        <v>460</v>
      </c>
    </row>
    <row r="252" spans="2:65" s="1" customFormat="1" ht="22.5" customHeight="1">
      <c r="B252" s="32"/>
      <c r="C252" s="167" t="s">
        <v>461</v>
      </c>
      <c r="D252" s="167" t="s">
        <v>126</v>
      </c>
      <c r="E252" s="168" t="s">
        <v>462</v>
      </c>
      <c r="F252" s="169" t="s">
        <v>463</v>
      </c>
      <c r="G252" s="170" t="s">
        <v>186</v>
      </c>
      <c r="H252" s="171">
        <v>2.3E-2</v>
      </c>
      <c r="I252" s="172"/>
      <c r="J252" s="173">
        <f>ROUND(I252*H252,2)</f>
        <v>0</v>
      </c>
      <c r="K252" s="169" t="s">
        <v>130</v>
      </c>
      <c r="L252" s="36"/>
      <c r="M252" s="174" t="s">
        <v>21</v>
      </c>
      <c r="N252" s="175" t="s">
        <v>46</v>
      </c>
      <c r="O252" s="58"/>
      <c r="P252" s="176">
        <f>O252*H252</f>
        <v>0</v>
      </c>
      <c r="Q252" s="176">
        <v>0</v>
      </c>
      <c r="R252" s="176">
        <f>Q252*H252</f>
        <v>0</v>
      </c>
      <c r="S252" s="176">
        <v>0</v>
      </c>
      <c r="T252" s="177">
        <f>S252*H252</f>
        <v>0</v>
      </c>
      <c r="AR252" s="15" t="s">
        <v>213</v>
      </c>
      <c r="AT252" s="15" t="s">
        <v>126</v>
      </c>
      <c r="AU252" s="15" t="s">
        <v>82</v>
      </c>
      <c r="AY252" s="15" t="s">
        <v>123</v>
      </c>
      <c r="BE252" s="178">
        <f>IF(N252="základní",J252,0)</f>
        <v>0</v>
      </c>
      <c r="BF252" s="178">
        <f>IF(N252="snížená",J252,0)</f>
        <v>0</v>
      </c>
      <c r="BG252" s="178">
        <f>IF(N252="zákl. přenesená",J252,0)</f>
        <v>0</v>
      </c>
      <c r="BH252" s="178">
        <f>IF(N252="sníž. přenesená",J252,0)</f>
        <v>0</v>
      </c>
      <c r="BI252" s="178">
        <f>IF(N252="nulová",J252,0)</f>
        <v>0</v>
      </c>
      <c r="BJ252" s="15" t="s">
        <v>80</v>
      </c>
      <c r="BK252" s="178">
        <f>ROUND(I252*H252,2)</f>
        <v>0</v>
      </c>
      <c r="BL252" s="15" t="s">
        <v>213</v>
      </c>
      <c r="BM252" s="15" t="s">
        <v>464</v>
      </c>
    </row>
    <row r="253" spans="2:65" s="1" customFormat="1" ht="78">
      <c r="B253" s="32"/>
      <c r="C253" s="33"/>
      <c r="D253" s="179" t="s">
        <v>133</v>
      </c>
      <c r="E253" s="33"/>
      <c r="F253" s="180" t="s">
        <v>258</v>
      </c>
      <c r="G253" s="33"/>
      <c r="H253" s="33"/>
      <c r="I253" s="96"/>
      <c r="J253" s="33"/>
      <c r="K253" s="33"/>
      <c r="L253" s="36"/>
      <c r="M253" s="181"/>
      <c r="N253" s="58"/>
      <c r="O253" s="58"/>
      <c r="P253" s="58"/>
      <c r="Q253" s="58"/>
      <c r="R253" s="58"/>
      <c r="S253" s="58"/>
      <c r="T253" s="59"/>
      <c r="AT253" s="15" t="s">
        <v>133</v>
      </c>
      <c r="AU253" s="15" t="s">
        <v>82</v>
      </c>
    </row>
    <row r="254" spans="2:65" s="10" customFormat="1" ht="22.9" customHeight="1">
      <c r="B254" s="151"/>
      <c r="C254" s="152"/>
      <c r="D254" s="153" t="s">
        <v>74</v>
      </c>
      <c r="E254" s="165" t="s">
        <v>465</v>
      </c>
      <c r="F254" s="165" t="s">
        <v>466</v>
      </c>
      <c r="G254" s="152"/>
      <c r="H254" s="152"/>
      <c r="I254" s="155"/>
      <c r="J254" s="166">
        <f>BK254</f>
        <v>0</v>
      </c>
      <c r="K254" s="152"/>
      <c r="L254" s="157"/>
      <c r="M254" s="158"/>
      <c r="N254" s="159"/>
      <c r="O254" s="159"/>
      <c r="P254" s="160">
        <f>SUM(P255:P267)</f>
        <v>0</v>
      </c>
      <c r="Q254" s="159"/>
      <c r="R254" s="160">
        <f>SUM(R255:R267)</f>
        <v>1.7665783399999999</v>
      </c>
      <c r="S254" s="159"/>
      <c r="T254" s="161">
        <f>SUM(T255:T267)</f>
        <v>0</v>
      </c>
      <c r="AR254" s="162" t="s">
        <v>82</v>
      </c>
      <c r="AT254" s="163" t="s">
        <v>74</v>
      </c>
      <c r="AU254" s="163" t="s">
        <v>80</v>
      </c>
      <c r="AY254" s="162" t="s">
        <v>123</v>
      </c>
      <c r="BK254" s="164">
        <f>SUM(BK255:BK267)</f>
        <v>0</v>
      </c>
    </row>
    <row r="255" spans="2:65" s="1" customFormat="1" ht="22.5" customHeight="1">
      <c r="B255" s="32"/>
      <c r="C255" s="167" t="s">
        <v>467</v>
      </c>
      <c r="D255" s="167" t="s">
        <v>126</v>
      </c>
      <c r="E255" s="168" t="s">
        <v>468</v>
      </c>
      <c r="F255" s="169" t="s">
        <v>469</v>
      </c>
      <c r="G255" s="170" t="s">
        <v>129</v>
      </c>
      <c r="H255" s="171">
        <v>130</v>
      </c>
      <c r="I255" s="172"/>
      <c r="J255" s="173">
        <f>ROUND(I255*H255,2)</f>
        <v>0</v>
      </c>
      <c r="K255" s="169" t="s">
        <v>130</v>
      </c>
      <c r="L255" s="36"/>
      <c r="M255" s="174" t="s">
        <v>21</v>
      </c>
      <c r="N255" s="175" t="s">
        <v>46</v>
      </c>
      <c r="O255" s="58"/>
      <c r="P255" s="176">
        <f>O255*H255</f>
        <v>0</v>
      </c>
      <c r="Q255" s="176">
        <v>1.001E-2</v>
      </c>
      <c r="R255" s="176">
        <f>Q255*H255</f>
        <v>1.3012999999999999</v>
      </c>
      <c r="S255" s="176">
        <v>0</v>
      </c>
      <c r="T255" s="177">
        <f>S255*H255</f>
        <v>0</v>
      </c>
      <c r="AR255" s="15" t="s">
        <v>213</v>
      </c>
      <c r="AT255" s="15" t="s">
        <v>126</v>
      </c>
      <c r="AU255" s="15" t="s">
        <v>82</v>
      </c>
      <c r="AY255" s="15" t="s">
        <v>123</v>
      </c>
      <c r="BE255" s="178">
        <f>IF(N255="základní",J255,0)</f>
        <v>0</v>
      </c>
      <c r="BF255" s="178">
        <f>IF(N255="snížená",J255,0)</f>
        <v>0</v>
      </c>
      <c r="BG255" s="178">
        <f>IF(N255="zákl. přenesená",J255,0)</f>
        <v>0</v>
      </c>
      <c r="BH255" s="178">
        <f>IF(N255="sníž. přenesená",J255,0)</f>
        <v>0</v>
      </c>
      <c r="BI255" s="178">
        <f>IF(N255="nulová",J255,0)</f>
        <v>0</v>
      </c>
      <c r="BJ255" s="15" t="s">
        <v>80</v>
      </c>
      <c r="BK255" s="178">
        <f>ROUND(I255*H255,2)</f>
        <v>0</v>
      </c>
      <c r="BL255" s="15" t="s">
        <v>213</v>
      </c>
      <c r="BM255" s="15" t="s">
        <v>470</v>
      </c>
    </row>
    <row r="256" spans="2:65" s="1" customFormat="1" ht="39">
      <c r="B256" s="32"/>
      <c r="C256" s="33"/>
      <c r="D256" s="179" t="s">
        <v>133</v>
      </c>
      <c r="E256" s="33"/>
      <c r="F256" s="180" t="s">
        <v>471</v>
      </c>
      <c r="G256" s="33"/>
      <c r="H256" s="33"/>
      <c r="I256" s="96"/>
      <c r="J256" s="33"/>
      <c r="K256" s="33"/>
      <c r="L256" s="36"/>
      <c r="M256" s="181"/>
      <c r="N256" s="58"/>
      <c r="O256" s="58"/>
      <c r="P256" s="58"/>
      <c r="Q256" s="58"/>
      <c r="R256" s="58"/>
      <c r="S256" s="58"/>
      <c r="T256" s="59"/>
      <c r="AT256" s="15" t="s">
        <v>133</v>
      </c>
      <c r="AU256" s="15" t="s">
        <v>82</v>
      </c>
    </row>
    <row r="257" spans="2:65" s="11" customFormat="1">
      <c r="B257" s="182"/>
      <c r="C257" s="183"/>
      <c r="D257" s="179" t="s">
        <v>135</v>
      </c>
      <c r="E257" s="184" t="s">
        <v>21</v>
      </c>
      <c r="F257" s="185" t="s">
        <v>317</v>
      </c>
      <c r="G257" s="183"/>
      <c r="H257" s="186">
        <v>130</v>
      </c>
      <c r="I257" s="187"/>
      <c r="J257" s="183"/>
      <c r="K257" s="183"/>
      <c r="L257" s="188"/>
      <c r="M257" s="189"/>
      <c r="N257" s="190"/>
      <c r="O257" s="190"/>
      <c r="P257" s="190"/>
      <c r="Q257" s="190"/>
      <c r="R257" s="190"/>
      <c r="S257" s="190"/>
      <c r="T257" s="191"/>
      <c r="AT257" s="192" t="s">
        <v>135</v>
      </c>
      <c r="AU257" s="192" t="s">
        <v>82</v>
      </c>
      <c r="AV257" s="11" t="s">
        <v>82</v>
      </c>
      <c r="AW257" s="11" t="s">
        <v>36</v>
      </c>
      <c r="AX257" s="11" t="s">
        <v>80</v>
      </c>
      <c r="AY257" s="192" t="s">
        <v>123</v>
      </c>
    </row>
    <row r="258" spans="2:65" s="1" customFormat="1" ht="16.5" customHeight="1">
      <c r="B258" s="32"/>
      <c r="C258" s="167" t="s">
        <v>472</v>
      </c>
      <c r="D258" s="167" t="s">
        <v>126</v>
      </c>
      <c r="E258" s="168" t="s">
        <v>473</v>
      </c>
      <c r="F258" s="169" t="s">
        <v>474</v>
      </c>
      <c r="G258" s="170" t="s">
        <v>129</v>
      </c>
      <c r="H258" s="171">
        <v>127.1</v>
      </c>
      <c r="I258" s="172"/>
      <c r="J258" s="173">
        <f>ROUND(I258*H258,2)</f>
        <v>0</v>
      </c>
      <c r="K258" s="169" t="s">
        <v>130</v>
      </c>
      <c r="L258" s="36"/>
      <c r="M258" s="174" t="s">
        <v>21</v>
      </c>
      <c r="N258" s="175" t="s">
        <v>46</v>
      </c>
      <c r="O258" s="58"/>
      <c r="P258" s="176">
        <f>O258*H258</f>
        <v>0</v>
      </c>
      <c r="Q258" s="176">
        <v>0</v>
      </c>
      <c r="R258" s="176">
        <f>Q258*H258</f>
        <v>0</v>
      </c>
      <c r="S258" s="176">
        <v>0</v>
      </c>
      <c r="T258" s="177">
        <f>S258*H258</f>
        <v>0</v>
      </c>
      <c r="AR258" s="15" t="s">
        <v>213</v>
      </c>
      <c r="AT258" s="15" t="s">
        <v>126</v>
      </c>
      <c r="AU258" s="15" t="s">
        <v>82</v>
      </c>
      <c r="AY258" s="15" t="s">
        <v>123</v>
      </c>
      <c r="BE258" s="178">
        <f>IF(N258="základní",J258,0)</f>
        <v>0</v>
      </c>
      <c r="BF258" s="178">
        <f>IF(N258="snížená",J258,0)</f>
        <v>0</v>
      </c>
      <c r="BG258" s="178">
        <f>IF(N258="zákl. přenesená",J258,0)</f>
        <v>0</v>
      </c>
      <c r="BH258" s="178">
        <f>IF(N258="sníž. přenesená",J258,0)</f>
        <v>0</v>
      </c>
      <c r="BI258" s="178">
        <f>IF(N258="nulová",J258,0)</f>
        <v>0</v>
      </c>
      <c r="BJ258" s="15" t="s">
        <v>80</v>
      </c>
      <c r="BK258" s="178">
        <f>ROUND(I258*H258,2)</f>
        <v>0</v>
      </c>
      <c r="BL258" s="15" t="s">
        <v>213</v>
      </c>
      <c r="BM258" s="15" t="s">
        <v>475</v>
      </c>
    </row>
    <row r="259" spans="2:65" s="1" customFormat="1" ht="39">
      <c r="B259" s="32"/>
      <c r="C259" s="33"/>
      <c r="D259" s="179" t="s">
        <v>133</v>
      </c>
      <c r="E259" s="33"/>
      <c r="F259" s="180" t="s">
        <v>471</v>
      </c>
      <c r="G259" s="33"/>
      <c r="H259" s="33"/>
      <c r="I259" s="96"/>
      <c r="J259" s="33"/>
      <c r="K259" s="33"/>
      <c r="L259" s="36"/>
      <c r="M259" s="181"/>
      <c r="N259" s="58"/>
      <c r="O259" s="58"/>
      <c r="P259" s="58"/>
      <c r="Q259" s="58"/>
      <c r="R259" s="58"/>
      <c r="S259" s="58"/>
      <c r="T259" s="59"/>
      <c r="AT259" s="15" t="s">
        <v>133</v>
      </c>
      <c r="AU259" s="15" t="s">
        <v>82</v>
      </c>
    </row>
    <row r="260" spans="2:65" s="11" customFormat="1">
      <c r="B260" s="182"/>
      <c r="C260" s="183"/>
      <c r="D260" s="179" t="s">
        <v>135</v>
      </c>
      <c r="E260" s="184" t="s">
        <v>21</v>
      </c>
      <c r="F260" s="185" t="s">
        <v>322</v>
      </c>
      <c r="G260" s="183"/>
      <c r="H260" s="186">
        <v>127.1</v>
      </c>
      <c r="I260" s="187"/>
      <c r="J260" s="183"/>
      <c r="K260" s="183"/>
      <c r="L260" s="188"/>
      <c r="M260" s="189"/>
      <c r="N260" s="190"/>
      <c r="O260" s="190"/>
      <c r="P260" s="190"/>
      <c r="Q260" s="190"/>
      <c r="R260" s="190"/>
      <c r="S260" s="190"/>
      <c r="T260" s="191"/>
      <c r="AT260" s="192" t="s">
        <v>135</v>
      </c>
      <c r="AU260" s="192" t="s">
        <v>82</v>
      </c>
      <c r="AV260" s="11" t="s">
        <v>82</v>
      </c>
      <c r="AW260" s="11" t="s">
        <v>36</v>
      </c>
      <c r="AX260" s="11" t="s">
        <v>80</v>
      </c>
      <c r="AY260" s="192" t="s">
        <v>123</v>
      </c>
    </row>
    <row r="261" spans="2:65" s="1" customFormat="1" ht="16.5" customHeight="1">
      <c r="B261" s="32"/>
      <c r="C261" s="193" t="s">
        <v>476</v>
      </c>
      <c r="D261" s="193" t="s">
        <v>245</v>
      </c>
      <c r="E261" s="194" t="s">
        <v>477</v>
      </c>
      <c r="F261" s="195" t="s">
        <v>478</v>
      </c>
      <c r="G261" s="196" t="s">
        <v>139</v>
      </c>
      <c r="H261" s="197">
        <v>0.73199999999999998</v>
      </c>
      <c r="I261" s="198"/>
      <c r="J261" s="199">
        <f>ROUND(I261*H261,2)</f>
        <v>0</v>
      </c>
      <c r="K261" s="195" t="s">
        <v>130</v>
      </c>
      <c r="L261" s="200"/>
      <c r="M261" s="201" t="s">
        <v>21</v>
      </c>
      <c r="N261" s="202" t="s">
        <v>46</v>
      </c>
      <c r="O261" s="58"/>
      <c r="P261" s="176">
        <f>O261*H261</f>
        <v>0</v>
      </c>
      <c r="Q261" s="176">
        <v>0.55000000000000004</v>
      </c>
      <c r="R261" s="176">
        <f>Q261*H261</f>
        <v>0.40260000000000001</v>
      </c>
      <c r="S261" s="176">
        <v>0</v>
      </c>
      <c r="T261" s="177">
        <f>S261*H261</f>
        <v>0</v>
      </c>
      <c r="AR261" s="15" t="s">
        <v>248</v>
      </c>
      <c r="AT261" s="15" t="s">
        <v>245</v>
      </c>
      <c r="AU261" s="15" t="s">
        <v>82</v>
      </c>
      <c r="AY261" s="15" t="s">
        <v>123</v>
      </c>
      <c r="BE261" s="178">
        <f>IF(N261="základní",J261,0)</f>
        <v>0</v>
      </c>
      <c r="BF261" s="178">
        <f>IF(N261="snížená",J261,0)</f>
        <v>0</v>
      </c>
      <c r="BG261" s="178">
        <f>IF(N261="zákl. přenesená",J261,0)</f>
        <v>0</v>
      </c>
      <c r="BH261" s="178">
        <f>IF(N261="sníž. přenesená",J261,0)</f>
        <v>0</v>
      </c>
      <c r="BI261" s="178">
        <f>IF(N261="nulová",J261,0)</f>
        <v>0</v>
      </c>
      <c r="BJ261" s="15" t="s">
        <v>80</v>
      </c>
      <c r="BK261" s="178">
        <f>ROUND(I261*H261,2)</f>
        <v>0</v>
      </c>
      <c r="BL261" s="15" t="s">
        <v>213</v>
      </c>
      <c r="BM261" s="15" t="s">
        <v>479</v>
      </c>
    </row>
    <row r="262" spans="2:65" s="11" customFormat="1">
      <c r="B262" s="182"/>
      <c r="C262" s="183"/>
      <c r="D262" s="179" t="s">
        <v>135</v>
      </c>
      <c r="E262" s="184" t="s">
        <v>21</v>
      </c>
      <c r="F262" s="185" t="s">
        <v>480</v>
      </c>
      <c r="G262" s="183"/>
      <c r="H262" s="186">
        <v>0.73199999999999998</v>
      </c>
      <c r="I262" s="187"/>
      <c r="J262" s="183"/>
      <c r="K262" s="183"/>
      <c r="L262" s="188"/>
      <c r="M262" s="189"/>
      <c r="N262" s="190"/>
      <c r="O262" s="190"/>
      <c r="P262" s="190"/>
      <c r="Q262" s="190"/>
      <c r="R262" s="190"/>
      <c r="S262" s="190"/>
      <c r="T262" s="191"/>
      <c r="AT262" s="192" t="s">
        <v>135</v>
      </c>
      <c r="AU262" s="192" t="s">
        <v>82</v>
      </c>
      <c r="AV262" s="11" t="s">
        <v>82</v>
      </c>
      <c r="AW262" s="11" t="s">
        <v>36</v>
      </c>
      <c r="AX262" s="11" t="s">
        <v>80</v>
      </c>
      <c r="AY262" s="192" t="s">
        <v>123</v>
      </c>
    </row>
    <row r="263" spans="2:65" s="1" customFormat="1" ht="16.5" customHeight="1">
      <c r="B263" s="32"/>
      <c r="C263" s="167" t="s">
        <v>481</v>
      </c>
      <c r="D263" s="167" t="s">
        <v>126</v>
      </c>
      <c r="E263" s="168" t="s">
        <v>482</v>
      </c>
      <c r="F263" s="169" t="s">
        <v>483</v>
      </c>
      <c r="G263" s="170" t="s">
        <v>139</v>
      </c>
      <c r="H263" s="171">
        <v>2.6819999999999999</v>
      </c>
      <c r="I263" s="172"/>
      <c r="J263" s="173">
        <f>ROUND(I263*H263,2)</f>
        <v>0</v>
      </c>
      <c r="K263" s="169" t="s">
        <v>130</v>
      </c>
      <c r="L263" s="36"/>
      <c r="M263" s="174" t="s">
        <v>21</v>
      </c>
      <c r="N263" s="175" t="s">
        <v>46</v>
      </c>
      <c r="O263" s="58"/>
      <c r="P263" s="176">
        <f>O263*H263</f>
        <v>0</v>
      </c>
      <c r="Q263" s="176">
        <v>2.3369999999999998E-2</v>
      </c>
      <c r="R263" s="176">
        <f>Q263*H263</f>
        <v>6.2678339999999999E-2</v>
      </c>
      <c r="S263" s="176">
        <v>0</v>
      </c>
      <c r="T263" s="177">
        <f>S263*H263</f>
        <v>0</v>
      </c>
      <c r="AR263" s="15" t="s">
        <v>213</v>
      </c>
      <c r="AT263" s="15" t="s">
        <v>126</v>
      </c>
      <c r="AU263" s="15" t="s">
        <v>82</v>
      </c>
      <c r="AY263" s="15" t="s">
        <v>123</v>
      </c>
      <c r="BE263" s="178">
        <f>IF(N263="základní",J263,0)</f>
        <v>0</v>
      </c>
      <c r="BF263" s="178">
        <f>IF(N263="snížená",J263,0)</f>
        <v>0</v>
      </c>
      <c r="BG263" s="178">
        <f>IF(N263="zákl. přenesená",J263,0)</f>
        <v>0</v>
      </c>
      <c r="BH263" s="178">
        <f>IF(N263="sníž. přenesená",J263,0)</f>
        <v>0</v>
      </c>
      <c r="BI263" s="178">
        <f>IF(N263="nulová",J263,0)</f>
        <v>0</v>
      </c>
      <c r="BJ263" s="15" t="s">
        <v>80</v>
      </c>
      <c r="BK263" s="178">
        <f>ROUND(I263*H263,2)</f>
        <v>0</v>
      </c>
      <c r="BL263" s="15" t="s">
        <v>213</v>
      </c>
      <c r="BM263" s="15" t="s">
        <v>484</v>
      </c>
    </row>
    <row r="264" spans="2:65" s="1" customFormat="1" ht="87.75">
      <c r="B264" s="32"/>
      <c r="C264" s="33"/>
      <c r="D264" s="179" t="s">
        <v>133</v>
      </c>
      <c r="E264" s="33"/>
      <c r="F264" s="180" t="s">
        <v>485</v>
      </c>
      <c r="G264" s="33"/>
      <c r="H264" s="33"/>
      <c r="I264" s="96"/>
      <c r="J264" s="33"/>
      <c r="K264" s="33"/>
      <c r="L264" s="36"/>
      <c r="M264" s="181"/>
      <c r="N264" s="58"/>
      <c r="O264" s="58"/>
      <c r="P264" s="58"/>
      <c r="Q264" s="58"/>
      <c r="R264" s="58"/>
      <c r="S264" s="58"/>
      <c r="T264" s="59"/>
      <c r="AT264" s="15" t="s">
        <v>133</v>
      </c>
      <c r="AU264" s="15" t="s">
        <v>82</v>
      </c>
    </row>
    <row r="265" spans="2:65" s="11" customFormat="1">
      <c r="B265" s="182"/>
      <c r="C265" s="183"/>
      <c r="D265" s="179" t="s">
        <v>135</v>
      </c>
      <c r="E265" s="184" t="s">
        <v>21</v>
      </c>
      <c r="F265" s="185" t="s">
        <v>486</v>
      </c>
      <c r="G265" s="183"/>
      <c r="H265" s="186">
        <v>2.6819999999999999</v>
      </c>
      <c r="I265" s="187"/>
      <c r="J265" s="183"/>
      <c r="K265" s="183"/>
      <c r="L265" s="188"/>
      <c r="M265" s="189"/>
      <c r="N265" s="190"/>
      <c r="O265" s="190"/>
      <c r="P265" s="190"/>
      <c r="Q265" s="190"/>
      <c r="R265" s="190"/>
      <c r="S265" s="190"/>
      <c r="T265" s="191"/>
      <c r="AT265" s="192" t="s">
        <v>135</v>
      </c>
      <c r="AU265" s="192" t="s">
        <v>82</v>
      </c>
      <c r="AV265" s="11" t="s">
        <v>82</v>
      </c>
      <c r="AW265" s="11" t="s">
        <v>36</v>
      </c>
      <c r="AX265" s="11" t="s">
        <v>80</v>
      </c>
      <c r="AY265" s="192" t="s">
        <v>123</v>
      </c>
    </row>
    <row r="266" spans="2:65" s="1" customFormat="1" ht="22.5" customHeight="1">
      <c r="B266" s="32"/>
      <c r="C266" s="167" t="s">
        <v>487</v>
      </c>
      <c r="D266" s="167" t="s">
        <v>126</v>
      </c>
      <c r="E266" s="168" t="s">
        <v>488</v>
      </c>
      <c r="F266" s="169" t="s">
        <v>489</v>
      </c>
      <c r="G266" s="170" t="s">
        <v>186</v>
      </c>
      <c r="H266" s="171">
        <v>1.7669999999999999</v>
      </c>
      <c r="I266" s="172"/>
      <c r="J266" s="173">
        <f>ROUND(I266*H266,2)</f>
        <v>0</v>
      </c>
      <c r="K266" s="169" t="s">
        <v>130</v>
      </c>
      <c r="L266" s="36"/>
      <c r="M266" s="174" t="s">
        <v>21</v>
      </c>
      <c r="N266" s="175" t="s">
        <v>46</v>
      </c>
      <c r="O266" s="58"/>
      <c r="P266" s="176">
        <f>O266*H266</f>
        <v>0</v>
      </c>
      <c r="Q266" s="176">
        <v>0</v>
      </c>
      <c r="R266" s="176">
        <f>Q266*H266</f>
        <v>0</v>
      </c>
      <c r="S266" s="176">
        <v>0</v>
      </c>
      <c r="T266" s="177">
        <f>S266*H266</f>
        <v>0</v>
      </c>
      <c r="AR266" s="15" t="s">
        <v>213</v>
      </c>
      <c r="AT266" s="15" t="s">
        <v>126</v>
      </c>
      <c r="AU266" s="15" t="s">
        <v>82</v>
      </c>
      <c r="AY266" s="15" t="s">
        <v>123</v>
      </c>
      <c r="BE266" s="178">
        <f>IF(N266="základní",J266,0)</f>
        <v>0</v>
      </c>
      <c r="BF266" s="178">
        <f>IF(N266="snížená",J266,0)</f>
        <v>0</v>
      </c>
      <c r="BG266" s="178">
        <f>IF(N266="zákl. přenesená",J266,0)</f>
        <v>0</v>
      </c>
      <c r="BH266" s="178">
        <f>IF(N266="sníž. přenesená",J266,0)</f>
        <v>0</v>
      </c>
      <c r="BI266" s="178">
        <f>IF(N266="nulová",J266,0)</f>
        <v>0</v>
      </c>
      <c r="BJ266" s="15" t="s">
        <v>80</v>
      </c>
      <c r="BK266" s="178">
        <f>ROUND(I266*H266,2)</f>
        <v>0</v>
      </c>
      <c r="BL266" s="15" t="s">
        <v>213</v>
      </c>
      <c r="BM266" s="15" t="s">
        <v>490</v>
      </c>
    </row>
    <row r="267" spans="2:65" s="1" customFormat="1" ht="78">
      <c r="B267" s="32"/>
      <c r="C267" s="33"/>
      <c r="D267" s="179" t="s">
        <v>133</v>
      </c>
      <c r="E267" s="33"/>
      <c r="F267" s="180" t="s">
        <v>383</v>
      </c>
      <c r="G267" s="33"/>
      <c r="H267" s="33"/>
      <c r="I267" s="96"/>
      <c r="J267" s="33"/>
      <c r="K267" s="33"/>
      <c r="L267" s="36"/>
      <c r="M267" s="181"/>
      <c r="N267" s="58"/>
      <c r="O267" s="58"/>
      <c r="P267" s="58"/>
      <c r="Q267" s="58"/>
      <c r="R267" s="58"/>
      <c r="S267" s="58"/>
      <c r="T267" s="59"/>
      <c r="AT267" s="15" t="s">
        <v>133</v>
      </c>
      <c r="AU267" s="15" t="s">
        <v>82</v>
      </c>
    </row>
    <row r="268" spans="2:65" s="10" customFormat="1" ht="22.9" customHeight="1">
      <c r="B268" s="151"/>
      <c r="C268" s="152"/>
      <c r="D268" s="153" t="s">
        <v>74</v>
      </c>
      <c r="E268" s="165" t="s">
        <v>491</v>
      </c>
      <c r="F268" s="165" t="s">
        <v>492</v>
      </c>
      <c r="G268" s="152"/>
      <c r="H268" s="152"/>
      <c r="I268" s="155"/>
      <c r="J268" s="166">
        <f>BK268</f>
        <v>0</v>
      </c>
      <c r="K268" s="152"/>
      <c r="L268" s="157"/>
      <c r="M268" s="158"/>
      <c r="N268" s="159"/>
      <c r="O268" s="159"/>
      <c r="P268" s="160">
        <f>SUM(P269:P271)</f>
        <v>0</v>
      </c>
      <c r="Q268" s="159"/>
      <c r="R268" s="160">
        <f>SUM(R269:R271)</f>
        <v>0</v>
      </c>
      <c r="S268" s="159"/>
      <c r="T268" s="161">
        <f>SUM(T269:T271)</f>
        <v>0.256023</v>
      </c>
      <c r="AR268" s="162" t="s">
        <v>82</v>
      </c>
      <c r="AT268" s="163" t="s">
        <v>74</v>
      </c>
      <c r="AU268" s="163" t="s">
        <v>80</v>
      </c>
      <c r="AY268" s="162" t="s">
        <v>123</v>
      </c>
      <c r="BK268" s="164">
        <f>SUM(BK269:BK271)</f>
        <v>0</v>
      </c>
    </row>
    <row r="269" spans="2:65" s="1" customFormat="1" ht="16.5" customHeight="1">
      <c r="B269" s="32"/>
      <c r="C269" s="167" t="s">
        <v>493</v>
      </c>
      <c r="D269" s="167" t="s">
        <v>126</v>
      </c>
      <c r="E269" s="168" t="s">
        <v>494</v>
      </c>
      <c r="F269" s="169" t="s">
        <v>495</v>
      </c>
      <c r="G269" s="170" t="s">
        <v>242</v>
      </c>
      <c r="H269" s="171">
        <v>1</v>
      </c>
      <c r="I269" s="172"/>
      <c r="J269" s="173">
        <f>ROUND(I269*H269,2)</f>
        <v>0</v>
      </c>
      <c r="K269" s="169" t="s">
        <v>130</v>
      </c>
      <c r="L269" s="36"/>
      <c r="M269" s="174" t="s">
        <v>21</v>
      </c>
      <c r="N269" s="175" t="s">
        <v>46</v>
      </c>
      <c r="O269" s="58"/>
      <c r="P269" s="176">
        <f>O269*H269</f>
        <v>0</v>
      </c>
      <c r="Q269" s="176">
        <v>0</v>
      </c>
      <c r="R269" s="176">
        <f>Q269*H269</f>
        <v>0</v>
      </c>
      <c r="S269" s="176">
        <v>9.0600000000000003E-3</v>
      </c>
      <c r="T269" s="177">
        <f>S269*H269</f>
        <v>9.0600000000000003E-3</v>
      </c>
      <c r="AR269" s="15" t="s">
        <v>213</v>
      </c>
      <c r="AT269" s="15" t="s">
        <v>126</v>
      </c>
      <c r="AU269" s="15" t="s">
        <v>82</v>
      </c>
      <c r="AY269" s="15" t="s">
        <v>123</v>
      </c>
      <c r="BE269" s="178">
        <f>IF(N269="základní",J269,0)</f>
        <v>0</v>
      </c>
      <c r="BF269" s="178">
        <f>IF(N269="snížená",J269,0)</f>
        <v>0</v>
      </c>
      <c r="BG269" s="178">
        <f>IF(N269="zákl. přenesená",J269,0)</f>
        <v>0</v>
      </c>
      <c r="BH269" s="178">
        <f>IF(N269="sníž. přenesená",J269,0)</f>
        <v>0</v>
      </c>
      <c r="BI269" s="178">
        <f>IF(N269="nulová",J269,0)</f>
        <v>0</v>
      </c>
      <c r="BJ269" s="15" t="s">
        <v>80</v>
      </c>
      <c r="BK269" s="178">
        <f>ROUND(I269*H269,2)</f>
        <v>0</v>
      </c>
      <c r="BL269" s="15" t="s">
        <v>213</v>
      </c>
      <c r="BM269" s="15" t="s">
        <v>496</v>
      </c>
    </row>
    <row r="270" spans="2:65" s="1" customFormat="1" ht="16.5" customHeight="1">
      <c r="B270" s="32"/>
      <c r="C270" s="167" t="s">
        <v>497</v>
      </c>
      <c r="D270" s="167" t="s">
        <v>126</v>
      </c>
      <c r="E270" s="168" t="s">
        <v>498</v>
      </c>
      <c r="F270" s="169" t="s">
        <v>499</v>
      </c>
      <c r="G270" s="170" t="s">
        <v>148</v>
      </c>
      <c r="H270" s="171">
        <v>129.30000000000001</v>
      </c>
      <c r="I270" s="172"/>
      <c r="J270" s="173">
        <f>ROUND(I270*H270,2)</f>
        <v>0</v>
      </c>
      <c r="K270" s="169" t="s">
        <v>130</v>
      </c>
      <c r="L270" s="36"/>
      <c r="M270" s="174" t="s">
        <v>21</v>
      </c>
      <c r="N270" s="175" t="s">
        <v>46</v>
      </c>
      <c r="O270" s="58"/>
      <c r="P270" s="176">
        <f>O270*H270</f>
        <v>0</v>
      </c>
      <c r="Q270" s="176">
        <v>0</v>
      </c>
      <c r="R270" s="176">
        <f>Q270*H270</f>
        <v>0</v>
      </c>
      <c r="S270" s="176">
        <v>1.91E-3</v>
      </c>
      <c r="T270" s="177">
        <f>S270*H270</f>
        <v>0.24696300000000002</v>
      </c>
      <c r="AR270" s="15" t="s">
        <v>213</v>
      </c>
      <c r="AT270" s="15" t="s">
        <v>126</v>
      </c>
      <c r="AU270" s="15" t="s">
        <v>82</v>
      </c>
      <c r="AY270" s="15" t="s">
        <v>123</v>
      </c>
      <c r="BE270" s="178">
        <f>IF(N270="základní",J270,0)</f>
        <v>0</v>
      </c>
      <c r="BF270" s="178">
        <f>IF(N270="snížená",J270,0)</f>
        <v>0</v>
      </c>
      <c r="BG270" s="178">
        <f>IF(N270="zákl. přenesená",J270,0)</f>
        <v>0</v>
      </c>
      <c r="BH270" s="178">
        <f>IF(N270="sníž. přenesená",J270,0)</f>
        <v>0</v>
      </c>
      <c r="BI270" s="178">
        <f>IF(N270="nulová",J270,0)</f>
        <v>0</v>
      </c>
      <c r="BJ270" s="15" t="s">
        <v>80</v>
      </c>
      <c r="BK270" s="178">
        <f>ROUND(I270*H270,2)</f>
        <v>0</v>
      </c>
      <c r="BL270" s="15" t="s">
        <v>213</v>
      </c>
      <c r="BM270" s="15" t="s">
        <v>500</v>
      </c>
    </row>
    <row r="271" spans="2:65" s="11" customFormat="1">
      <c r="B271" s="182"/>
      <c r="C271" s="183"/>
      <c r="D271" s="179" t="s">
        <v>135</v>
      </c>
      <c r="E271" s="184" t="s">
        <v>21</v>
      </c>
      <c r="F271" s="185" t="s">
        <v>501</v>
      </c>
      <c r="G271" s="183"/>
      <c r="H271" s="186">
        <v>129.30000000000001</v>
      </c>
      <c r="I271" s="187"/>
      <c r="J271" s="183"/>
      <c r="K271" s="183"/>
      <c r="L271" s="188"/>
      <c r="M271" s="189"/>
      <c r="N271" s="190"/>
      <c r="O271" s="190"/>
      <c r="P271" s="190"/>
      <c r="Q271" s="190"/>
      <c r="R271" s="190"/>
      <c r="S271" s="190"/>
      <c r="T271" s="191"/>
      <c r="AT271" s="192" t="s">
        <v>135</v>
      </c>
      <c r="AU271" s="192" t="s">
        <v>82</v>
      </c>
      <c r="AV271" s="11" t="s">
        <v>82</v>
      </c>
      <c r="AW271" s="11" t="s">
        <v>36</v>
      </c>
      <c r="AX271" s="11" t="s">
        <v>80</v>
      </c>
      <c r="AY271" s="192" t="s">
        <v>123</v>
      </c>
    </row>
    <row r="272" spans="2:65" s="10" customFormat="1" ht="22.9" customHeight="1">
      <c r="B272" s="151"/>
      <c r="C272" s="152"/>
      <c r="D272" s="153" t="s">
        <v>74</v>
      </c>
      <c r="E272" s="165" t="s">
        <v>502</v>
      </c>
      <c r="F272" s="165" t="s">
        <v>503</v>
      </c>
      <c r="G272" s="152"/>
      <c r="H272" s="152"/>
      <c r="I272" s="155"/>
      <c r="J272" s="166">
        <f>BK272</f>
        <v>0</v>
      </c>
      <c r="K272" s="152"/>
      <c r="L272" s="157"/>
      <c r="M272" s="158"/>
      <c r="N272" s="159"/>
      <c r="O272" s="159"/>
      <c r="P272" s="160">
        <f>SUM(P273:P274)</f>
        <v>0</v>
      </c>
      <c r="Q272" s="159"/>
      <c r="R272" s="160">
        <f>SUM(R273:R274)</f>
        <v>8.5581999999999991E-2</v>
      </c>
      <c r="S272" s="159"/>
      <c r="T272" s="161">
        <f>SUM(T273:T274)</f>
        <v>0</v>
      </c>
      <c r="AR272" s="162" t="s">
        <v>82</v>
      </c>
      <c r="AT272" s="163" t="s">
        <v>74</v>
      </c>
      <c r="AU272" s="163" t="s">
        <v>80</v>
      </c>
      <c r="AY272" s="162" t="s">
        <v>123</v>
      </c>
      <c r="BK272" s="164">
        <f>SUM(BK273:BK274)</f>
        <v>0</v>
      </c>
    </row>
    <row r="273" spans="2:65" s="1" customFormat="1" ht="16.5" customHeight="1">
      <c r="B273" s="32"/>
      <c r="C273" s="167" t="s">
        <v>504</v>
      </c>
      <c r="D273" s="167" t="s">
        <v>126</v>
      </c>
      <c r="E273" s="168" t="s">
        <v>505</v>
      </c>
      <c r="F273" s="169" t="s">
        <v>506</v>
      </c>
      <c r="G273" s="170" t="s">
        <v>129</v>
      </c>
      <c r="H273" s="171">
        <v>611.29999999999995</v>
      </c>
      <c r="I273" s="172"/>
      <c r="J273" s="173">
        <f>ROUND(I273*H273,2)</f>
        <v>0</v>
      </c>
      <c r="K273" s="169" t="s">
        <v>507</v>
      </c>
      <c r="L273" s="36"/>
      <c r="M273" s="174" t="s">
        <v>21</v>
      </c>
      <c r="N273" s="175" t="s">
        <v>46</v>
      </c>
      <c r="O273" s="58"/>
      <c r="P273" s="176">
        <f>O273*H273</f>
        <v>0</v>
      </c>
      <c r="Q273" s="176">
        <v>1.3999999999999999E-4</v>
      </c>
      <c r="R273" s="176">
        <f>Q273*H273</f>
        <v>8.5581999999999991E-2</v>
      </c>
      <c r="S273" s="176">
        <v>0</v>
      </c>
      <c r="T273" s="177">
        <f>S273*H273</f>
        <v>0</v>
      </c>
      <c r="AR273" s="15" t="s">
        <v>213</v>
      </c>
      <c r="AT273" s="15" t="s">
        <v>126</v>
      </c>
      <c r="AU273" s="15" t="s">
        <v>82</v>
      </c>
      <c r="AY273" s="15" t="s">
        <v>123</v>
      </c>
      <c r="BE273" s="178">
        <f>IF(N273="základní",J273,0)</f>
        <v>0</v>
      </c>
      <c r="BF273" s="178">
        <f>IF(N273="snížená",J273,0)</f>
        <v>0</v>
      </c>
      <c r="BG273" s="178">
        <f>IF(N273="zákl. přenesená",J273,0)</f>
        <v>0</v>
      </c>
      <c r="BH273" s="178">
        <f>IF(N273="sníž. přenesená",J273,0)</f>
        <v>0</v>
      </c>
      <c r="BI273" s="178">
        <f>IF(N273="nulová",J273,0)</f>
        <v>0</v>
      </c>
      <c r="BJ273" s="15" t="s">
        <v>80</v>
      </c>
      <c r="BK273" s="178">
        <f>ROUND(I273*H273,2)</f>
        <v>0</v>
      </c>
      <c r="BL273" s="15" t="s">
        <v>213</v>
      </c>
      <c r="BM273" s="15" t="s">
        <v>508</v>
      </c>
    </row>
    <row r="274" spans="2:65" s="1" customFormat="1" ht="22.5" customHeight="1">
      <c r="B274" s="32"/>
      <c r="C274" s="167" t="s">
        <v>509</v>
      </c>
      <c r="D274" s="167" t="s">
        <v>126</v>
      </c>
      <c r="E274" s="168" t="s">
        <v>510</v>
      </c>
      <c r="F274" s="169" t="s">
        <v>511</v>
      </c>
      <c r="G274" s="170" t="s">
        <v>186</v>
      </c>
      <c r="H274" s="171">
        <v>8.5999999999999993E-2</v>
      </c>
      <c r="I274" s="172"/>
      <c r="J274" s="173">
        <f>ROUND(I274*H274,2)</f>
        <v>0</v>
      </c>
      <c r="K274" s="169" t="s">
        <v>130</v>
      </c>
      <c r="L274" s="36"/>
      <c r="M274" s="174" t="s">
        <v>21</v>
      </c>
      <c r="N274" s="175" t="s">
        <v>46</v>
      </c>
      <c r="O274" s="58"/>
      <c r="P274" s="176">
        <f>O274*H274</f>
        <v>0</v>
      </c>
      <c r="Q274" s="176">
        <v>0</v>
      </c>
      <c r="R274" s="176">
        <f>Q274*H274</f>
        <v>0</v>
      </c>
      <c r="S274" s="176">
        <v>0</v>
      </c>
      <c r="T274" s="177">
        <f>S274*H274</f>
        <v>0</v>
      </c>
      <c r="AR274" s="15" t="s">
        <v>213</v>
      </c>
      <c r="AT274" s="15" t="s">
        <v>126</v>
      </c>
      <c r="AU274" s="15" t="s">
        <v>82</v>
      </c>
      <c r="AY274" s="15" t="s">
        <v>123</v>
      </c>
      <c r="BE274" s="178">
        <f>IF(N274="základní",J274,0)</f>
        <v>0</v>
      </c>
      <c r="BF274" s="178">
        <f>IF(N274="snížená",J274,0)</f>
        <v>0</v>
      </c>
      <c r="BG274" s="178">
        <f>IF(N274="zákl. přenesená",J274,0)</f>
        <v>0</v>
      </c>
      <c r="BH274" s="178">
        <f>IF(N274="sníž. přenesená",J274,0)</f>
        <v>0</v>
      </c>
      <c r="BI274" s="178">
        <f>IF(N274="nulová",J274,0)</f>
        <v>0</v>
      </c>
      <c r="BJ274" s="15" t="s">
        <v>80</v>
      </c>
      <c r="BK274" s="178">
        <f>ROUND(I274*H274,2)</f>
        <v>0</v>
      </c>
      <c r="BL274" s="15" t="s">
        <v>213</v>
      </c>
      <c r="BM274" s="15" t="s">
        <v>512</v>
      </c>
    </row>
    <row r="275" spans="2:65" s="10" customFormat="1" ht="22.9" customHeight="1">
      <c r="B275" s="151"/>
      <c r="C275" s="152"/>
      <c r="D275" s="153" t="s">
        <v>74</v>
      </c>
      <c r="E275" s="165" t="s">
        <v>513</v>
      </c>
      <c r="F275" s="165" t="s">
        <v>514</v>
      </c>
      <c r="G275" s="152"/>
      <c r="H275" s="152"/>
      <c r="I275" s="155"/>
      <c r="J275" s="166">
        <f>BK275</f>
        <v>0</v>
      </c>
      <c r="K275" s="152"/>
      <c r="L275" s="157"/>
      <c r="M275" s="158"/>
      <c r="N275" s="159"/>
      <c r="O275" s="159"/>
      <c r="P275" s="160">
        <f>SUM(P276:P278)</f>
        <v>0</v>
      </c>
      <c r="Q275" s="159"/>
      <c r="R275" s="160">
        <f>SUM(R276:R278)</f>
        <v>0.36066699999999996</v>
      </c>
      <c r="S275" s="159"/>
      <c r="T275" s="161">
        <f>SUM(T276:T278)</f>
        <v>0</v>
      </c>
      <c r="AR275" s="162" t="s">
        <v>82</v>
      </c>
      <c r="AT275" s="163" t="s">
        <v>74</v>
      </c>
      <c r="AU275" s="163" t="s">
        <v>80</v>
      </c>
      <c r="AY275" s="162" t="s">
        <v>123</v>
      </c>
      <c r="BK275" s="164">
        <f>SUM(BK276:BK278)</f>
        <v>0</v>
      </c>
    </row>
    <row r="276" spans="2:65" s="1" customFormat="1" ht="16.5" customHeight="1">
      <c r="B276" s="32"/>
      <c r="C276" s="167" t="s">
        <v>515</v>
      </c>
      <c r="D276" s="167" t="s">
        <v>126</v>
      </c>
      <c r="E276" s="168" t="s">
        <v>516</v>
      </c>
      <c r="F276" s="169" t="s">
        <v>517</v>
      </c>
      <c r="G276" s="170" t="s">
        <v>129</v>
      </c>
      <c r="H276" s="171">
        <v>611.29999999999995</v>
      </c>
      <c r="I276" s="172"/>
      <c r="J276" s="173">
        <f>ROUND(I276*H276,2)</f>
        <v>0</v>
      </c>
      <c r="K276" s="169" t="s">
        <v>130</v>
      </c>
      <c r="L276" s="36"/>
      <c r="M276" s="174" t="s">
        <v>21</v>
      </c>
      <c r="N276" s="175" t="s">
        <v>46</v>
      </c>
      <c r="O276" s="58"/>
      <c r="P276" s="176">
        <f>O276*H276</f>
        <v>0</v>
      </c>
      <c r="Q276" s="176">
        <v>2.0000000000000001E-4</v>
      </c>
      <c r="R276" s="176">
        <f>Q276*H276</f>
        <v>0.12225999999999999</v>
      </c>
      <c r="S276" s="176">
        <v>0</v>
      </c>
      <c r="T276" s="177">
        <f>S276*H276</f>
        <v>0</v>
      </c>
      <c r="AR276" s="15" t="s">
        <v>213</v>
      </c>
      <c r="AT276" s="15" t="s">
        <v>126</v>
      </c>
      <c r="AU276" s="15" t="s">
        <v>82</v>
      </c>
      <c r="AY276" s="15" t="s">
        <v>123</v>
      </c>
      <c r="BE276" s="178">
        <f>IF(N276="základní",J276,0)</f>
        <v>0</v>
      </c>
      <c r="BF276" s="178">
        <f>IF(N276="snížená",J276,0)</f>
        <v>0</v>
      </c>
      <c r="BG276" s="178">
        <f>IF(N276="zákl. přenesená",J276,0)</f>
        <v>0</v>
      </c>
      <c r="BH276" s="178">
        <f>IF(N276="sníž. přenesená",J276,0)</f>
        <v>0</v>
      </c>
      <c r="BI276" s="178">
        <f>IF(N276="nulová",J276,0)</f>
        <v>0</v>
      </c>
      <c r="BJ276" s="15" t="s">
        <v>80</v>
      </c>
      <c r="BK276" s="178">
        <f>ROUND(I276*H276,2)</f>
        <v>0</v>
      </c>
      <c r="BL276" s="15" t="s">
        <v>213</v>
      </c>
      <c r="BM276" s="15" t="s">
        <v>518</v>
      </c>
    </row>
    <row r="277" spans="2:65" s="1" customFormat="1" ht="22.5" customHeight="1">
      <c r="B277" s="32"/>
      <c r="C277" s="167" t="s">
        <v>519</v>
      </c>
      <c r="D277" s="167" t="s">
        <v>126</v>
      </c>
      <c r="E277" s="168" t="s">
        <v>520</v>
      </c>
      <c r="F277" s="169" t="s">
        <v>521</v>
      </c>
      <c r="G277" s="170" t="s">
        <v>129</v>
      </c>
      <c r="H277" s="171">
        <v>611.29999999999995</v>
      </c>
      <c r="I277" s="172"/>
      <c r="J277" s="173">
        <f>ROUND(I277*H277,2)</f>
        <v>0</v>
      </c>
      <c r="K277" s="169" t="s">
        <v>130</v>
      </c>
      <c r="L277" s="36"/>
      <c r="M277" s="174" t="s">
        <v>21</v>
      </c>
      <c r="N277" s="175" t="s">
        <v>46</v>
      </c>
      <c r="O277" s="58"/>
      <c r="P277" s="176">
        <f>O277*H277</f>
        <v>0</v>
      </c>
      <c r="Q277" s="176">
        <v>1.2999999999999999E-4</v>
      </c>
      <c r="R277" s="176">
        <f>Q277*H277</f>
        <v>7.9468999999999984E-2</v>
      </c>
      <c r="S277" s="176">
        <v>0</v>
      </c>
      <c r="T277" s="177">
        <f>S277*H277</f>
        <v>0</v>
      </c>
      <c r="AR277" s="15" t="s">
        <v>213</v>
      </c>
      <c r="AT277" s="15" t="s">
        <v>126</v>
      </c>
      <c r="AU277" s="15" t="s">
        <v>82</v>
      </c>
      <c r="AY277" s="15" t="s">
        <v>123</v>
      </c>
      <c r="BE277" s="178">
        <f>IF(N277="základní",J277,0)</f>
        <v>0</v>
      </c>
      <c r="BF277" s="178">
        <f>IF(N277="snížená",J277,0)</f>
        <v>0</v>
      </c>
      <c r="BG277" s="178">
        <f>IF(N277="zákl. přenesená",J277,0)</f>
        <v>0</v>
      </c>
      <c r="BH277" s="178">
        <f>IF(N277="sníž. přenesená",J277,0)</f>
        <v>0</v>
      </c>
      <c r="BI277" s="178">
        <f>IF(N277="nulová",J277,0)</f>
        <v>0</v>
      </c>
      <c r="BJ277" s="15" t="s">
        <v>80</v>
      </c>
      <c r="BK277" s="178">
        <f>ROUND(I277*H277,2)</f>
        <v>0</v>
      </c>
      <c r="BL277" s="15" t="s">
        <v>213</v>
      </c>
      <c r="BM277" s="15" t="s">
        <v>522</v>
      </c>
    </row>
    <row r="278" spans="2:65" s="1" customFormat="1" ht="22.5" customHeight="1">
      <c r="B278" s="32"/>
      <c r="C278" s="167" t="s">
        <v>523</v>
      </c>
      <c r="D278" s="167" t="s">
        <v>126</v>
      </c>
      <c r="E278" s="168" t="s">
        <v>524</v>
      </c>
      <c r="F278" s="169" t="s">
        <v>525</v>
      </c>
      <c r="G278" s="170" t="s">
        <v>129</v>
      </c>
      <c r="H278" s="171">
        <v>611.29999999999995</v>
      </c>
      <c r="I278" s="172"/>
      <c r="J278" s="173">
        <f>ROUND(I278*H278,2)</f>
        <v>0</v>
      </c>
      <c r="K278" s="169" t="s">
        <v>130</v>
      </c>
      <c r="L278" s="36"/>
      <c r="M278" s="174" t="s">
        <v>21</v>
      </c>
      <c r="N278" s="175" t="s">
        <v>46</v>
      </c>
      <c r="O278" s="58"/>
      <c r="P278" s="176">
        <f>O278*H278</f>
        <v>0</v>
      </c>
      <c r="Q278" s="176">
        <v>2.5999999999999998E-4</v>
      </c>
      <c r="R278" s="176">
        <f>Q278*H278</f>
        <v>0.15893799999999997</v>
      </c>
      <c r="S278" s="176">
        <v>0</v>
      </c>
      <c r="T278" s="177">
        <f>S278*H278</f>
        <v>0</v>
      </c>
      <c r="AR278" s="15" t="s">
        <v>213</v>
      </c>
      <c r="AT278" s="15" t="s">
        <v>126</v>
      </c>
      <c r="AU278" s="15" t="s">
        <v>82</v>
      </c>
      <c r="AY278" s="15" t="s">
        <v>123</v>
      </c>
      <c r="BE278" s="178">
        <f>IF(N278="základní",J278,0)</f>
        <v>0</v>
      </c>
      <c r="BF278" s="178">
        <f>IF(N278="snížená",J278,0)</f>
        <v>0</v>
      </c>
      <c r="BG278" s="178">
        <f>IF(N278="zákl. přenesená",J278,0)</f>
        <v>0</v>
      </c>
      <c r="BH278" s="178">
        <f>IF(N278="sníž. přenesená",J278,0)</f>
        <v>0</v>
      </c>
      <c r="BI278" s="178">
        <f>IF(N278="nulová",J278,0)</f>
        <v>0</v>
      </c>
      <c r="BJ278" s="15" t="s">
        <v>80</v>
      </c>
      <c r="BK278" s="178">
        <f>ROUND(I278*H278,2)</f>
        <v>0</v>
      </c>
      <c r="BL278" s="15" t="s">
        <v>213</v>
      </c>
      <c r="BM278" s="15" t="s">
        <v>526</v>
      </c>
    </row>
    <row r="279" spans="2:65" s="10" customFormat="1" ht="25.9" customHeight="1">
      <c r="B279" s="151"/>
      <c r="C279" s="152"/>
      <c r="D279" s="153" t="s">
        <v>74</v>
      </c>
      <c r="E279" s="154" t="s">
        <v>245</v>
      </c>
      <c r="F279" s="154" t="s">
        <v>527</v>
      </c>
      <c r="G279" s="152"/>
      <c r="H279" s="152"/>
      <c r="I279" s="155"/>
      <c r="J279" s="156">
        <f>BK279</f>
        <v>0</v>
      </c>
      <c r="K279" s="152"/>
      <c r="L279" s="157"/>
      <c r="M279" s="158"/>
      <c r="N279" s="159"/>
      <c r="O279" s="159"/>
      <c r="P279" s="160">
        <f>P280</f>
        <v>0</v>
      </c>
      <c r="Q279" s="159"/>
      <c r="R279" s="160">
        <f>R280</f>
        <v>0</v>
      </c>
      <c r="S279" s="159"/>
      <c r="T279" s="161">
        <f>T280</f>
        <v>0</v>
      </c>
      <c r="AR279" s="162" t="s">
        <v>145</v>
      </c>
      <c r="AT279" s="163" t="s">
        <v>74</v>
      </c>
      <c r="AU279" s="163" t="s">
        <v>75</v>
      </c>
      <c r="AY279" s="162" t="s">
        <v>123</v>
      </c>
      <c r="BK279" s="164">
        <f>BK280</f>
        <v>0</v>
      </c>
    </row>
    <row r="280" spans="2:65" s="10" customFormat="1" ht="22.9" customHeight="1">
      <c r="B280" s="151"/>
      <c r="C280" s="152"/>
      <c r="D280" s="153" t="s">
        <v>74</v>
      </c>
      <c r="E280" s="165" t="s">
        <v>528</v>
      </c>
      <c r="F280" s="165" t="s">
        <v>529</v>
      </c>
      <c r="G280" s="152"/>
      <c r="H280" s="152"/>
      <c r="I280" s="155"/>
      <c r="J280" s="166">
        <f>BK280</f>
        <v>0</v>
      </c>
      <c r="K280" s="152"/>
      <c r="L280" s="157"/>
      <c r="M280" s="158"/>
      <c r="N280" s="159"/>
      <c r="O280" s="159"/>
      <c r="P280" s="160">
        <f>SUM(P281:P282)</f>
        <v>0</v>
      </c>
      <c r="Q280" s="159"/>
      <c r="R280" s="160">
        <f>SUM(R281:R282)</f>
        <v>0</v>
      </c>
      <c r="S280" s="159"/>
      <c r="T280" s="161">
        <f>SUM(T281:T282)</f>
        <v>0</v>
      </c>
      <c r="AR280" s="162" t="s">
        <v>145</v>
      </c>
      <c r="AT280" s="163" t="s">
        <v>74</v>
      </c>
      <c r="AU280" s="163" t="s">
        <v>80</v>
      </c>
      <c r="AY280" s="162" t="s">
        <v>123</v>
      </c>
      <c r="BK280" s="164">
        <f>SUM(BK281:BK282)</f>
        <v>0</v>
      </c>
    </row>
    <row r="281" spans="2:65" s="1" customFormat="1" ht="33.75" customHeight="1">
      <c r="B281" s="32"/>
      <c r="C281" s="167" t="s">
        <v>530</v>
      </c>
      <c r="D281" s="167" t="s">
        <v>126</v>
      </c>
      <c r="E281" s="168" t="s">
        <v>531</v>
      </c>
      <c r="F281" s="169" t="s">
        <v>532</v>
      </c>
      <c r="G281" s="170" t="s">
        <v>148</v>
      </c>
      <c r="H281" s="171">
        <v>165.2</v>
      </c>
      <c r="I281" s="172"/>
      <c r="J281" s="173">
        <f>ROUND(I281*H281,2)</f>
        <v>0</v>
      </c>
      <c r="K281" s="169" t="s">
        <v>21</v>
      </c>
      <c r="L281" s="36"/>
      <c r="M281" s="174" t="s">
        <v>21</v>
      </c>
      <c r="N281" s="175" t="s">
        <v>46</v>
      </c>
      <c r="O281" s="58"/>
      <c r="P281" s="176">
        <f>O281*H281</f>
        <v>0</v>
      </c>
      <c r="Q281" s="176">
        <v>0</v>
      </c>
      <c r="R281" s="176">
        <f>Q281*H281</f>
        <v>0</v>
      </c>
      <c r="S281" s="176">
        <v>0</v>
      </c>
      <c r="T281" s="177">
        <f>S281*H281</f>
        <v>0</v>
      </c>
      <c r="AR281" s="15" t="s">
        <v>461</v>
      </c>
      <c r="AT281" s="15" t="s">
        <v>126</v>
      </c>
      <c r="AU281" s="15" t="s">
        <v>82</v>
      </c>
      <c r="AY281" s="15" t="s">
        <v>123</v>
      </c>
      <c r="BE281" s="178">
        <f>IF(N281="základní",J281,0)</f>
        <v>0</v>
      </c>
      <c r="BF281" s="178">
        <f>IF(N281="snížená",J281,0)</f>
        <v>0</v>
      </c>
      <c r="BG281" s="178">
        <f>IF(N281="zákl. přenesená",J281,0)</f>
        <v>0</v>
      </c>
      <c r="BH281" s="178">
        <f>IF(N281="sníž. přenesená",J281,0)</f>
        <v>0</v>
      </c>
      <c r="BI281" s="178">
        <f>IF(N281="nulová",J281,0)</f>
        <v>0</v>
      </c>
      <c r="BJ281" s="15" t="s">
        <v>80</v>
      </c>
      <c r="BK281" s="178">
        <f>ROUND(I281*H281,2)</f>
        <v>0</v>
      </c>
      <c r="BL281" s="15" t="s">
        <v>461</v>
      </c>
      <c r="BM281" s="15" t="s">
        <v>533</v>
      </c>
    </row>
    <row r="282" spans="2:65" s="1" customFormat="1" ht="16.5" customHeight="1">
      <c r="B282" s="32"/>
      <c r="C282" s="167" t="s">
        <v>534</v>
      </c>
      <c r="D282" s="167" t="s">
        <v>126</v>
      </c>
      <c r="E282" s="168" t="s">
        <v>535</v>
      </c>
      <c r="F282" s="169" t="s">
        <v>536</v>
      </c>
      <c r="G282" s="170" t="s">
        <v>148</v>
      </c>
      <c r="H282" s="171">
        <v>165.2</v>
      </c>
      <c r="I282" s="172"/>
      <c r="J282" s="173">
        <f>ROUND(I282*H282,2)</f>
        <v>0</v>
      </c>
      <c r="K282" s="169" t="s">
        <v>130</v>
      </c>
      <c r="L282" s="36"/>
      <c r="M282" s="174" t="s">
        <v>21</v>
      </c>
      <c r="N282" s="175" t="s">
        <v>46</v>
      </c>
      <c r="O282" s="58"/>
      <c r="P282" s="176">
        <f>O282*H282</f>
        <v>0</v>
      </c>
      <c r="Q282" s="176">
        <v>0</v>
      </c>
      <c r="R282" s="176">
        <f>Q282*H282</f>
        <v>0</v>
      </c>
      <c r="S282" s="176">
        <v>0</v>
      </c>
      <c r="T282" s="177">
        <f>S282*H282</f>
        <v>0</v>
      </c>
      <c r="AR282" s="15" t="s">
        <v>461</v>
      </c>
      <c r="AT282" s="15" t="s">
        <v>126</v>
      </c>
      <c r="AU282" s="15" t="s">
        <v>82</v>
      </c>
      <c r="AY282" s="15" t="s">
        <v>123</v>
      </c>
      <c r="BE282" s="178">
        <f>IF(N282="základní",J282,0)</f>
        <v>0</v>
      </c>
      <c r="BF282" s="178">
        <f>IF(N282="snížená",J282,0)</f>
        <v>0</v>
      </c>
      <c r="BG282" s="178">
        <f>IF(N282="zákl. přenesená",J282,0)</f>
        <v>0</v>
      </c>
      <c r="BH282" s="178">
        <f>IF(N282="sníž. přenesená",J282,0)</f>
        <v>0</v>
      </c>
      <c r="BI282" s="178">
        <f>IF(N282="nulová",J282,0)</f>
        <v>0</v>
      </c>
      <c r="BJ282" s="15" t="s">
        <v>80</v>
      </c>
      <c r="BK282" s="178">
        <f>ROUND(I282*H282,2)</f>
        <v>0</v>
      </c>
      <c r="BL282" s="15" t="s">
        <v>461</v>
      </c>
      <c r="BM282" s="15" t="s">
        <v>537</v>
      </c>
    </row>
    <row r="283" spans="2:65" s="10" customFormat="1" ht="25.9" customHeight="1">
      <c r="B283" s="151"/>
      <c r="C283" s="152"/>
      <c r="D283" s="153" t="s">
        <v>74</v>
      </c>
      <c r="E283" s="154" t="s">
        <v>538</v>
      </c>
      <c r="F283" s="154" t="s">
        <v>539</v>
      </c>
      <c r="G283" s="152"/>
      <c r="H283" s="152"/>
      <c r="I283" s="155"/>
      <c r="J283" s="156">
        <f>BK283</f>
        <v>0</v>
      </c>
      <c r="K283" s="152"/>
      <c r="L283" s="157"/>
      <c r="M283" s="158"/>
      <c r="N283" s="159"/>
      <c r="O283" s="159"/>
      <c r="P283" s="160">
        <f>P284+P303+P306</f>
        <v>0</v>
      </c>
      <c r="Q283" s="159"/>
      <c r="R283" s="160">
        <f>R284+R303+R306</f>
        <v>0</v>
      </c>
      <c r="S283" s="159"/>
      <c r="T283" s="161">
        <f>T284+T303+T306</f>
        <v>0</v>
      </c>
      <c r="AR283" s="162" t="s">
        <v>156</v>
      </c>
      <c r="AT283" s="163" t="s">
        <v>74</v>
      </c>
      <c r="AU283" s="163" t="s">
        <v>75</v>
      </c>
      <c r="AY283" s="162" t="s">
        <v>123</v>
      </c>
      <c r="BK283" s="164">
        <f>BK284+BK303+BK306</f>
        <v>0</v>
      </c>
    </row>
    <row r="284" spans="2:65" s="10" customFormat="1" ht="22.9" customHeight="1">
      <c r="B284" s="151"/>
      <c r="C284" s="152"/>
      <c r="D284" s="153" t="s">
        <v>74</v>
      </c>
      <c r="E284" s="165" t="s">
        <v>75</v>
      </c>
      <c r="F284" s="165" t="s">
        <v>539</v>
      </c>
      <c r="G284" s="152"/>
      <c r="H284" s="152"/>
      <c r="I284" s="155"/>
      <c r="J284" s="166">
        <f>BK284</f>
        <v>0</v>
      </c>
      <c r="K284" s="152"/>
      <c r="L284" s="157"/>
      <c r="M284" s="158"/>
      <c r="N284" s="159"/>
      <c r="O284" s="159"/>
      <c r="P284" s="160">
        <f>SUM(P285:P302)</f>
        <v>0</v>
      </c>
      <c r="Q284" s="159"/>
      <c r="R284" s="160">
        <f>SUM(R285:R302)</f>
        <v>0</v>
      </c>
      <c r="S284" s="159"/>
      <c r="T284" s="161">
        <f>SUM(T285:T302)</f>
        <v>0</v>
      </c>
      <c r="AR284" s="162" t="s">
        <v>156</v>
      </c>
      <c r="AT284" s="163" t="s">
        <v>74</v>
      </c>
      <c r="AU284" s="163" t="s">
        <v>80</v>
      </c>
      <c r="AY284" s="162" t="s">
        <v>123</v>
      </c>
      <c r="BK284" s="164">
        <f>SUM(BK285:BK302)</f>
        <v>0</v>
      </c>
    </row>
    <row r="285" spans="2:65" s="1" customFormat="1" ht="16.5" customHeight="1">
      <c r="B285" s="32"/>
      <c r="C285" s="167" t="s">
        <v>540</v>
      </c>
      <c r="D285" s="167" t="s">
        <v>126</v>
      </c>
      <c r="E285" s="168" t="s">
        <v>541</v>
      </c>
      <c r="F285" s="169" t="s">
        <v>542</v>
      </c>
      <c r="G285" s="170" t="s">
        <v>543</v>
      </c>
      <c r="H285" s="171">
        <v>1</v>
      </c>
      <c r="I285" s="172"/>
      <c r="J285" s="173">
        <f>ROUND(I285*H285,2)</f>
        <v>0</v>
      </c>
      <c r="K285" s="169" t="s">
        <v>130</v>
      </c>
      <c r="L285" s="36"/>
      <c r="M285" s="174" t="s">
        <v>21</v>
      </c>
      <c r="N285" s="175" t="s">
        <v>46</v>
      </c>
      <c r="O285" s="58"/>
      <c r="P285" s="176">
        <f>O285*H285</f>
        <v>0</v>
      </c>
      <c r="Q285" s="176">
        <v>0</v>
      </c>
      <c r="R285" s="176">
        <f>Q285*H285</f>
        <v>0</v>
      </c>
      <c r="S285" s="176">
        <v>0</v>
      </c>
      <c r="T285" s="177">
        <f>S285*H285</f>
        <v>0</v>
      </c>
      <c r="AR285" s="15" t="s">
        <v>149</v>
      </c>
      <c r="AT285" s="15" t="s">
        <v>126</v>
      </c>
      <c r="AU285" s="15" t="s">
        <v>82</v>
      </c>
      <c r="AY285" s="15" t="s">
        <v>123</v>
      </c>
      <c r="BE285" s="178">
        <f>IF(N285="základní",J285,0)</f>
        <v>0</v>
      </c>
      <c r="BF285" s="178">
        <f>IF(N285="snížená",J285,0)</f>
        <v>0</v>
      </c>
      <c r="BG285" s="178">
        <f>IF(N285="zákl. přenesená",J285,0)</f>
        <v>0</v>
      </c>
      <c r="BH285" s="178">
        <f>IF(N285="sníž. přenesená",J285,0)</f>
        <v>0</v>
      </c>
      <c r="BI285" s="178">
        <f>IF(N285="nulová",J285,0)</f>
        <v>0</v>
      </c>
      <c r="BJ285" s="15" t="s">
        <v>80</v>
      </c>
      <c r="BK285" s="178">
        <f>ROUND(I285*H285,2)</f>
        <v>0</v>
      </c>
      <c r="BL285" s="15" t="s">
        <v>149</v>
      </c>
      <c r="BM285" s="15" t="s">
        <v>544</v>
      </c>
    </row>
    <row r="286" spans="2:65" s="11" customFormat="1">
      <c r="B286" s="182"/>
      <c r="C286" s="183"/>
      <c r="D286" s="179" t="s">
        <v>135</v>
      </c>
      <c r="E286" s="184" t="s">
        <v>21</v>
      </c>
      <c r="F286" s="185" t="s">
        <v>545</v>
      </c>
      <c r="G286" s="183"/>
      <c r="H286" s="186">
        <v>1</v>
      </c>
      <c r="I286" s="187"/>
      <c r="J286" s="183"/>
      <c r="K286" s="183"/>
      <c r="L286" s="188"/>
      <c r="M286" s="189"/>
      <c r="N286" s="190"/>
      <c r="O286" s="190"/>
      <c r="P286" s="190"/>
      <c r="Q286" s="190"/>
      <c r="R286" s="190"/>
      <c r="S286" s="190"/>
      <c r="T286" s="191"/>
      <c r="AT286" s="192" t="s">
        <v>135</v>
      </c>
      <c r="AU286" s="192" t="s">
        <v>82</v>
      </c>
      <c r="AV286" s="11" t="s">
        <v>82</v>
      </c>
      <c r="AW286" s="11" t="s">
        <v>36</v>
      </c>
      <c r="AX286" s="11" t="s">
        <v>80</v>
      </c>
      <c r="AY286" s="192" t="s">
        <v>123</v>
      </c>
    </row>
    <row r="287" spans="2:65" s="1" customFormat="1" ht="22.5" customHeight="1">
      <c r="B287" s="32"/>
      <c r="C287" s="167" t="s">
        <v>546</v>
      </c>
      <c r="D287" s="167" t="s">
        <v>126</v>
      </c>
      <c r="E287" s="168" t="s">
        <v>547</v>
      </c>
      <c r="F287" s="169" t="s">
        <v>548</v>
      </c>
      <c r="G287" s="170" t="s">
        <v>543</v>
      </c>
      <c r="H287" s="171">
        <v>1</v>
      </c>
      <c r="I287" s="172"/>
      <c r="J287" s="173">
        <f>ROUND(I287*H287,2)</f>
        <v>0</v>
      </c>
      <c r="K287" s="169" t="s">
        <v>130</v>
      </c>
      <c r="L287" s="36"/>
      <c r="M287" s="174" t="s">
        <v>21</v>
      </c>
      <c r="N287" s="175" t="s">
        <v>46</v>
      </c>
      <c r="O287" s="58"/>
      <c r="P287" s="176">
        <f>O287*H287</f>
        <v>0</v>
      </c>
      <c r="Q287" s="176">
        <v>0</v>
      </c>
      <c r="R287" s="176">
        <f>Q287*H287</f>
        <v>0</v>
      </c>
      <c r="S287" s="176">
        <v>0</v>
      </c>
      <c r="T287" s="177">
        <f>S287*H287</f>
        <v>0</v>
      </c>
      <c r="AR287" s="15" t="s">
        <v>149</v>
      </c>
      <c r="AT287" s="15" t="s">
        <v>126</v>
      </c>
      <c r="AU287" s="15" t="s">
        <v>82</v>
      </c>
      <c r="AY287" s="15" t="s">
        <v>123</v>
      </c>
      <c r="BE287" s="178">
        <f>IF(N287="základní",J287,0)</f>
        <v>0</v>
      </c>
      <c r="BF287" s="178">
        <f>IF(N287="snížená",J287,0)</f>
        <v>0</v>
      </c>
      <c r="BG287" s="178">
        <f>IF(N287="zákl. přenesená",J287,0)</f>
        <v>0</v>
      </c>
      <c r="BH287" s="178">
        <f>IF(N287="sníž. přenesená",J287,0)</f>
        <v>0</v>
      </c>
      <c r="BI287" s="178">
        <f>IF(N287="nulová",J287,0)</f>
        <v>0</v>
      </c>
      <c r="BJ287" s="15" t="s">
        <v>80</v>
      </c>
      <c r="BK287" s="178">
        <f>ROUND(I287*H287,2)</f>
        <v>0</v>
      </c>
      <c r="BL287" s="15" t="s">
        <v>149</v>
      </c>
      <c r="BM287" s="15" t="s">
        <v>549</v>
      </c>
    </row>
    <row r="288" spans="2:65" s="11" customFormat="1">
      <c r="B288" s="182"/>
      <c r="C288" s="183"/>
      <c r="D288" s="179" t="s">
        <v>135</v>
      </c>
      <c r="E288" s="184" t="s">
        <v>21</v>
      </c>
      <c r="F288" s="185" t="s">
        <v>545</v>
      </c>
      <c r="G288" s="183"/>
      <c r="H288" s="186">
        <v>1</v>
      </c>
      <c r="I288" s="187"/>
      <c r="J288" s="183"/>
      <c r="K288" s="183"/>
      <c r="L288" s="188"/>
      <c r="M288" s="189"/>
      <c r="N288" s="190"/>
      <c r="O288" s="190"/>
      <c r="P288" s="190"/>
      <c r="Q288" s="190"/>
      <c r="R288" s="190"/>
      <c r="S288" s="190"/>
      <c r="T288" s="191"/>
      <c r="AT288" s="192" t="s">
        <v>135</v>
      </c>
      <c r="AU288" s="192" t="s">
        <v>82</v>
      </c>
      <c r="AV288" s="11" t="s">
        <v>82</v>
      </c>
      <c r="AW288" s="11" t="s">
        <v>36</v>
      </c>
      <c r="AX288" s="11" t="s">
        <v>80</v>
      </c>
      <c r="AY288" s="192" t="s">
        <v>123</v>
      </c>
    </row>
    <row r="289" spans="2:65" s="1" customFormat="1" ht="22.5" customHeight="1">
      <c r="B289" s="32"/>
      <c r="C289" s="167" t="s">
        <v>550</v>
      </c>
      <c r="D289" s="167" t="s">
        <v>126</v>
      </c>
      <c r="E289" s="168" t="s">
        <v>551</v>
      </c>
      <c r="F289" s="169" t="s">
        <v>552</v>
      </c>
      <c r="G289" s="170" t="s">
        <v>543</v>
      </c>
      <c r="H289" s="171">
        <v>1</v>
      </c>
      <c r="I289" s="172"/>
      <c r="J289" s="173">
        <f>ROUND(I289*H289,2)</f>
        <v>0</v>
      </c>
      <c r="K289" s="169" t="s">
        <v>130</v>
      </c>
      <c r="L289" s="36"/>
      <c r="M289" s="174" t="s">
        <v>21</v>
      </c>
      <c r="N289" s="175" t="s">
        <v>46</v>
      </c>
      <c r="O289" s="58"/>
      <c r="P289" s="176">
        <f>O289*H289</f>
        <v>0</v>
      </c>
      <c r="Q289" s="176">
        <v>0</v>
      </c>
      <c r="R289" s="176">
        <f>Q289*H289</f>
        <v>0</v>
      </c>
      <c r="S289" s="176">
        <v>0</v>
      </c>
      <c r="T289" s="177">
        <f>S289*H289</f>
        <v>0</v>
      </c>
      <c r="AR289" s="15" t="s">
        <v>149</v>
      </c>
      <c r="AT289" s="15" t="s">
        <v>126</v>
      </c>
      <c r="AU289" s="15" t="s">
        <v>82</v>
      </c>
      <c r="AY289" s="15" t="s">
        <v>123</v>
      </c>
      <c r="BE289" s="178">
        <f>IF(N289="základní",J289,0)</f>
        <v>0</v>
      </c>
      <c r="BF289" s="178">
        <f>IF(N289="snížená",J289,0)</f>
        <v>0</v>
      </c>
      <c r="BG289" s="178">
        <f>IF(N289="zákl. přenesená",J289,0)</f>
        <v>0</v>
      </c>
      <c r="BH289" s="178">
        <f>IF(N289="sníž. přenesená",J289,0)</f>
        <v>0</v>
      </c>
      <c r="BI289" s="178">
        <f>IF(N289="nulová",J289,0)</f>
        <v>0</v>
      </c>
      <c r="BJ289" s="15" t="s">
        <v>80</v>
      </c>
      <c r="BK289" s="178">
        <f>ROUND(I289*H289,2)</f>
        <v>0</v>
      </c>
      <c r="BL289" s="15" t="s">
        <v>149</v>
      </c>
      <c r="BM289" s="15" t="s">
        <v>553</v>
      </c>
    </row>
    <row r="290" spans="2:65" s="11" customFormat="1">
      <c r="B290" s="182"/>
      <c r="C290" s="183"/>
      <c r="D290" s="179" t="s">
        <v>135</v>
      </c>
      <c r="E290" s="184" t="s">
        <v>21</v>
      </c>
      <c r="F290" s="185" t="s">
        <v>545</v>
      </c>
      <c r="G290" s="183"/>
      <c r="H290" s="186">
        <v>1</v>
      </c>
      <c r="I290" s="187"/>
      <c r="J290" s="183"/>
      <c r="K290" s="183"/>
      <c r="L290" s="188"/>
      <c r="M290" s="189"/>
      <c r="N290" s="190"/>
      <c r="O290" s="190"/>
      <c r="P290" s="190"/>
      <c r="Q290" s="190"/>
      <c r="R290" s="190"/>
      <c r="S290" s="190"/>
      <c r="T290" s="191"/>
      <c r="AT290" s="192" t="s">
        <v>135</v>
      </c>
      <c r="AU290" s="192" t="s">
        <v>82</v>
      </c>
      <c r="AV290" s="11" t="s">
        <v>82</v>
      </c>
      <c r="AW290" s="11" t="s">
        <v>36</v>
      </c>
      <c r="AX290" s="11" t="s">
        <v>80</v>
      </c>
      <c r="AY290" s="192" t="s">
        <v>123</v>
      </c>
    </row>
    <row r="291" spans="2:65" s="1" customFormat="1" ht="22.5" customHeight="1">
      <c r="B291" s="32"/>
      <c r="C291" s="167" t="s">
        <v>554</v>
      </c>
      <c r="D291" s="167" t="s">
        <v>126</v>
      </c>
      <c r="E291" s="168" t="s">
        <v>555</v>
      </c>
      <c r="F291" s="169" t="s">
        <v>556</v>
      </c>
      <c r="G291" s="170" t="s">
        <v>543</v>
      </c>
      <c r="H291" s="171">
        <v>1</v>
      </c>
      <c r="I291" s="172"/>
      <c r="J291" s="173">
        <f>ROUND(I291*H291,2)</f>
        <v>0</v>
      </c>
      <c r="K291" s="169" t="s">
        <v>130</v>
      </c>
      <c r="L291" s="36"/>
      <c r="M291" s="174" t="s">
        <v>21</v>
      </c>
      <c r="N291" s="175" t="s">
        <v>46</v>
      </c>
      <c r="O291" s="58"/>
      <c r="P291" s="176">
        <f>O291*H291</f>
        <v>0</v>
      </c>
      <c r="Q291" s="176">
        <v>0</v>
      </c>
      <c r="R291" s="176">
        <f>Q291*H291</f>
        <v>0</v>
      </c>
      <c r="S291" s="176">
        <v>0</v>
      </c>
      <c r="T291" s="177">
        <f>S291*H291</f>
        <v>0</v>
      </c>
      <c r="AR291" s="15" t="s">
        <v>149</v>
      </c>
      <c r="AT291" s="15" t="s">
        <v>126</v>
      </c>
      <c r="AU291" s="15" t="s">
        <v>82</v>
      </c>
      <c r="AY291" s="15" t="s">
        <v>123</v>
      </c>
      <c r="BE291" s="178">
        <f>IF(N291="základní",J291,0)</f>
        <v>0</v>
      </c>
      <c r="BF291" s="178">
        <f>IF(N291="snížená",J291,0)</f>
        <v>0</v>
      </c>
      <c r="BG291" s="178">
        <f>IF(N291="zákl. přenesená",J291,0)</f>
        <v>0</v>
      </c>
      <c r="BH291" s="178">
        <f>IF(N291="sníž. přenesená",J291,0)</f>
        <v>0</v>
      </c>
      <c r="BI291" s="178">
        <f>IF(N291="nulová",J291,0)</f>
        <v>0</v>
      </c>
      <c r="BJ291" s="15" t="s">
        <v>80</v>
      </c>
      <c r="BK291" s="178">
        <f>ROUND(I291*H291,2)</f>
        <v>0</v>
      </c>
      <c r="BL291" s="15" t="s">
        <v>149</v>
      </c>
      <c r="BM291" s="15" t="s">
        <v>557</v>
      </c>
    </row>
    <row r="292" spans="2:65" s="11" customFormat="1">
      <c r="B292" s="182"/>
      <c r="C292" s="183"/>
      <c r="D292" s="179" t="s">
        <v>135</v>
      </c>
      <c r="E292" s="184" t="s">
        <v>21</v>
      </c>
      <c r="F292" s="185" t="s">
        <v>545</v>
      </c>
      <c r="G292" s="183"/>
      <c r="H292" s="186">
        <v>1</v>
      </c>
      <c r="I292" s="187"/>
      <c r="J292" s="183"/>
      <c r="K292" s="183"/>
      <c r="L292" s="188"/>
      <c r="M292" s="189"/>
      <c r="N292" s="190"/>
      <c r="O292" s="190"/>
      <c r="P292" s="190"/>
      <c r="Q292" s="190"/>
      <c r="R292" s="190"/>
      <c r="S292" s="190"/>
      <c r="T292" s="191"/>
      <c r="AT292" s="192" t="s">
        <v>135</v>
      </c>
      <c r="AU292" s="192" t="s">
        <v>82</v>
      </c>
      <c r="AV292" s="11" t="s">
        <v>82</v>
      </c>
      <c r="AW292" s="11" t="s">
        <v>36</v>
      </c>
      <c r="AX292" s="11" t="s">
        <v>80</v>
      </c>
      <c r="AY292" s="192" t="s">
        <v>123</v>
      </c>
    </row>
    <row r="293" spans="2:65" s="1" customFormat="1" ht="16.5" customHeight="1">
      <c r="B293" s="32"/>
      <c r="C293" s="167" t="s">
        <v>558</v>
      </c>
      <c r="D293" s="167" t="s">
        <v>126</v>
      </c>
      <c r="E293" s="168" t="s">
        <v>559</v>
      </c>
      <c r="F293" s="169" t="s">
        <v>560</v>
      </c>
      <c r="G293" s="170" t="s">
        <v>543</v>
      </c>
      <c r="H293" s="171">
        <v>1</v>
      </c>
      <c r="I293" s="172"/>
      <c r="J293" s="173">
        <f>ROUND(I293*H293,2)</f>
        <v>0</v>
      </c>
      <c r="K293" s="169" t="s">
        <v>561</v>
      </c>
      <c r="L293" s="36"/>
      <c r="M293" s="174" t="s">
        <v>21</v>
      </c>
      <c r="N293" s="175" t="s">
        <v>46</v>
      </c>
      <c r="O293" s="58"/>
      <c r="P293" s="176">
        <f>O293*H293</f>
        <v>0</v>
      </c>
      <c r="Q293" s="176">
        <v>0</v>
      </c>
      <c r="R293" s="176">
        <f>Q293*H293</f>
        <v>0</v>
      </c>
      <c r="S293" s="176">
        <v>0</v>
      </c>
      <c r="T293" s="177">
        <f>S293*H293</f>
        <v>0</v>
      </c>
      <c r="AR293" s="15" t="s">
        <v>149</v>
      </c>
      <c r="AT293" s="15" t="s">
        <v>126</v>
      </c>
      <c r="AU293" s="15" t="s">
        <v>82</v>
      </c>
      <c r="AY293" s="15" t="s">
        <v>123</v>
      </c>
      <c r="BE293" s="178">
        <f>IF(N293="základní",J293,0)</f>
        <v>0</v>
      </c>
      <c r="BF293" s="178">
        <f>IF(N293="snížená",J293,0)</f>
        <v>0</v>
      </c>
      <c r="BG293" s="178">
        <f>IF(N293="zákl. přenesená",J293,0)</f>
        <v>0</v>
      </c>
      <c r="BH293" s="178">
        <f>IF(N293="sníž. přenesená",J293,0)</f>
        <v>0</v>
      </c>
      <c r="BI293" s="178">
        <f>IF(N293="nulová",J293,0)</f>
        <v>0</v>
      </c>
      <c r="BJ293" s="15" t="s">
        <v>80</v>
      </c>
      <c r="BK293" s="178">
        <f>ROUND(I293*H293,2)</f>
        <v>0</v>
      </c>
      <c r="BL293" s="15" t="s">
        <v>149</v>
      </c>
      <c r="BM293" s="15" t="s">
        <v>562</v>
      </c>
    </row>
    <row r="294" spans="2:65" s="11" customFormat="1">
      <c r="B294" s="182"/>
      <c r="C294" s="183"/>
      <c r="D294" s="179" t="s">
        <v>135</v>
      </c>
      <c r="E294" s="184" t="s">
        <v>21</v>
      </c>
      <c r="F294" s="185" t="s">
        <v>545</v>
      </c>
      <c r="G294" s="183"/>
      <c r="H294" s="186">
        <v>1</v>
      </c>
      <c r="I294" s="187"/>
      <c r="J294" s="183"/>
      <c r="K294" s="183"/>
      <c r="L294" s="188"/>
      <c r="M294" s="189"/>
      <c r="N294" s="190"/>
      <c r="O294" s="190"/>
      <c r="P294" s="190"/>
      <c r="Q294" s="190"/>
      <c r="R294" s="190"/>
      <c r="S294" s="190"/>
      <c r="T294" s="191"/>
      <c r="AT294" s="192" t="s">
        <v>135</v>
      </c>
      <c r="AU294" s="192" t="s">
        <v>82</v>
      </c>
      <c r="AV294" s="11" t="s">
        <v>82</v>
      </c>
      <c r="AW294" s="11" t="s">
        <v>36</v>
      </c>
      <c r="AX294" s="11" t="s">
        <v>80</v>
      </c>
      <c r="AY294" s="192" t="s">
        <v>123</v>
      </c>
    </row>
    <row r="295" spans="2:65" s="1" customFormat="1" ht="16.5" customHeight="1">
      <c r="B295" s="32"/>
      <c r="C295" s="167" t="s">
        <v>563</v>
      </c>
      <c r="D295" s="167" t="s">
        <v>126</v>
      </c>
      <c r="E295" s="168" t="s">
        <v>564</v>
      </c>
      <c r="F295" s="169" t="s">
        <v>565</v>
      </c>
      <c r="G295" s="170" t="s">
        <v>543</v>
      </c>
      <c r="H295" s="171">
        <v>1</v>
      </c>
      <c r="I295" s="172"/>
      <c r="J295" s="173">
        <f>ROUND(I295*H295,2)</f>
        <v>0</v>
      </c>
      <c r="K295" s="169" t="s">
        <v>130</v>
      </c>
      <c r="L295" s="36"/>
      <c r="M295" s="174" t="s">
        <v>21</v>
      </c>
      <c r="N295" s="175" t="s">
        <v>46</v>
      </c>
      <c r="O295" s="58"/>
      <c r="P295" s="176">
        <f>O295*H295</f>
        <v>0</v>
      </c>
      <c r="Q295" s="176">
        <v>0</v>
      </c>
      <c r="R295" s="176">
        <f>Q295*H295</f>
        <v>0</v>
      </c>
      <c r="S295" s="176">
        <v>0</v>
      </c>
      <c r="T295" s="177">
        <f>S295*H295</f>
        <v>0</v>
      </c>
      <c r="AR295" s="15" t="s">
        <v>149</v>
      </c>
      <c r="AT295" s="15" t="s">
        <v>126</v>
      </c>
      <c r="AU295" s="15" t="s">
        <v>82</v>
      </c>
      <c r="AY295" s="15" t="s">
        <v>123</v>
      </c>
      <c r="BE295" s="178">
        <f>IF(N295="základní",J295,0)</f>
        <v>0</v>
      </c>
      <c r="BF295" s="178">
        <f>IF(N295="snížená",J295,0)</f>
        <v>0</v>
      </c>
      <c r="BG295" s="178">
        <f>IF(N295="zákl. přenesená",J295,0)</f>
        <v>0</v>
      </c>
      <c r="BH295" s="178">
        <f>IF(N295="sníž. přenesená",J295,0)</f>
        <v>0</v>
      </c>
      <c r="BI295" s="178">
        <f>IF(N295="nulová",J295,0)</f>
        <v>0</v>
      </c>
      <c r="BJ295" s="15" t="s">
        <v>80</v>
      </c>
      <c r="BK295" s="178">
        <f>ROUND(I295*H295,2)</f>
        <v>0</v>
      </c>
      <c r="BL295" s="15" t="s">
        <v>149</v>
      </c>
      <c r="BM295" s="15" t="s">
        <v>566</v>
      </c>
    </row>
    <row r="296" spans="2:65" s="11" customFormat="1">
      <c r="B296" s="182"/>
      <c r="C296" s="183"/>
      <c r="D296" s="179" t="s">
        <v>135</v>
      </c>
      <c r="E296" s="184" t="s">
        <v>21</v>
      </c>
      <c r="F296" s="185" t="s">
        <v>545</v>
      </c>
      <c r="G296" s="183"/>
      <c r="H296" s="186">
        <v>1</v>
      </c>
      <c r="I296" s="187"/>
      <c r="J296" s="183"/>
      <c r="K296" s="183"/>
      <c r="L296" s="188"/>
      <c r="M296" s="189"/>
      <c r="N296" s="190"/>
      <c r="O296" s="190"/>
      <c r="P296" s="190"/>
      <c r="Q296" s="190"/>
      <c r="R296" s="190"/>
      <c r="S296" s="190"/>
      <c r="T296" s="191"/>
      <c r="AT296" s="192" t="s">
        <v>135</v>
      </c>
      <c r="AU296" s="192" t="s">
        <v>82</v>
      </c>
      <c r="AV296" s="11" t="s">
        <v>82</v>
      </c>
      <c r="AW296" s="11" t="s">
        <v>36</v>
      </c>
      <c r="AX296" s="11" t="s">
        <v>80</v>
      </c>
      <c r="AY296" s="192" t="s">
        <v>123</v>
      </c>
    </row>
    <row r="297" spans="2:65" s="1" customFormat="1" ht="16.5" customHeight="1">
      <c r="B297" s="32"/>
      <c r="C297" s="167" t="s">
        <v>567</v>
      </c>
      <c r="D297" s="167" t="s">
        <v>126</v>
      </c>
      <c r="E297" s="168" t="s">
        <v>568</v>
      </c>
      <c r="F297" s="169" t="s">
        <v>569</v>
      </c>
      <c r="G297" s="170" t="s">
        <v>543</v>
      </c>
      <c r="H297" s="171">
        <v>1</v>
      </c>
      <c r="I297" s="172"/>
      <c r="J297" s="173">
        <f>ROUND(I297*H297,2)</f>
        <v>0</v>
      </c>
      <c r="K297" s="169" t="s">
        <v>561</v>
      </c>
      <c r="L297" s="36"/>
      <c r="M297" s="174" t="s">
        <v>21</v>
      </c>
      <c r="N297" s="175" t="s">
        <v>46</v>
      </c>
      <c r="O297" s="58"/>
      <c r="P297" s="176">
        <f>O297*H297</f>
        <v>0</v>
      </c>
      <c r="Q297" s="176">
        <v>0</v>
      </c>
      <c r="R297" s="176">
        <f>Q297*H297</f>
        <v>0</v>
      </c>
      <c r="S297" s="176">
        <v>0</v>
      </c>
      <c r="T297" s="177">
        <f>S297*H297</f>
        <v>0</v>
      </c>
      <c r="AR297" s="15" t="s">
        <v>149</v>
      </c>
      <c r="AT297" s="15" t="s">
        <v>126</v>
      </c>
      <c r="AU297" s="15" t="s">
        <v>82</v>
      </c>
      <c r="AY297" s="15" t="s">
        <v>123</v>
      </c>
      <c r="BE297" s="178">
        <f>IF(N297="základní",J297,0)</f>
        <v>0</v>
      </c>
      <c r="BF297" s="178">
        <f>IF(N297="snížená",J297,0)</f>
        <v>0</v>
      </c>
      <c r="BG297" s="178">
        <f>IF(N297="zákl. přenesená",J297,0)</f>
        <v>0</v>
      </c>
      <c r="BH297" s="178">
        <f>IF(N297="sníž. přenesená",J297,0)</f>
        <v>0</v>
      </c>
      <c r="BI297" s="178">
        <f>IF(N297="nulová",J297,0)</f>
        <v>0</v>
      </c>
      <c r="BJ297" s="15" t="s">
        <v>80</v>
      </c>
      <c r="BK297" s="178">
        <f>ROUND(I297*H297,2)</f>
        <v>0</v>
      </c>
      <c r="BL297" s="15" t="s">
        <v>149</v>
      </c>
      <c r="BM297" s="15" t="s">
        <v>570</v>
      </c>
    </row>
    <row r="298" spans="2:65" s="11" customFormat="1">
      <c r="B298" s="182"/>
      <c r="C298" s="183"/>
      <c r="D298" s="179" t="s">
        <v>135</v>
      </c>
      <c r="E298" s="184" t="s">
        <v>21</v>
      </c>
      <c r="F298" s="185" t="s">
        <v>545</v>
      </c>
      <c r="G298" s="183"/>
      <c r="H298" s="186">
        <v>1</v>
      </c>
      <c r="I298" s="187"/>
      <c r="J298" s="183"/>
      <c r="K298" s="183"/>
      <c r="L298" s="188"/>
      <c r="M298" s="189"/>
      <c r="N298" s="190"/>
      <c r="O298" s="190"/>
      <c r="P298" s="190"/>
      <c r="Q298" s="190"/>
      <c r="R298" s="190"/>
      <c r="S298" s="190"/>
      <c r="T298" s="191"/>
      <c r="AT298" s="192" t="s">
        <v>135</v>
      </c>
      <c r="AU298" s="192" t="s">
        <v>82</v>
      </c>
      <c r="AV298" s="11" t="s">
        <v>82</v>
      </c>
      <c r="AW298" s="11" t="s">
        <v>36</v>
      </c>
      <c r="AX298" s="11" t="s">
        <v>80</v>
      </c>
      <c r="AY298" s="192" t="s">
        <v>123</v>
      </c>
    </row>
    <row r="299" spans="2:65" s="1" customFormat="1" ht="16.5" customHeight="1">
      <c r="B299" s="32"/>
      <c r="C299" s="167" t="s">
        <v>571</v>
      </c>
      <c r="D299" s="167" t="s">
        <v>126</v>
      </c>
      <c r="E299" s="168" t="s">
        <v>572</v>
      </c>
      <c r="F299" s="169" t="s">
        <v>573</v>
      </c>
      <c r="G299" s="170" t="s">
        <v>543</v>
      </c>
      <c r="H299" s="171">
        <v>1</v>
      </c>
      <c r="I299" s="172"/>
      <c r="J299" s="173">
        <f>ROUND(I299*H299,2)</f>
        <v>0</v>
      </c>
      <c r="K299" s="169" t="s">
        <v>130</v>
      </c>
      <c r="L299" s="36"/>
      <c r="M299" s="174" t="s">
        <v>21</v>
      </c>
      <c r="N299" s="175" t="s">
        <v>46</v>
      </c>
      <c r="O299" s="58"/>
      <c r="P299" s="176">
        <f>O299*H299</f>
        <v>0</v>
      </c>
      <c r="Q299" s="176">
        <v>0</v>
      </c>
      <c r="R299" s="176">
        <f>Q299*H299</f>
        <v>0</v>
      </c>
      <c r="S299" s="176">
        <v>0</v>
      </c>
      <c r="T299" s="177">
        <f>S299*H299</f>
        <v>0</v>
      </c>
      <c r="AR299" s="15" t="s">
        <v>149</v>
      </c>
      <c r="AT299" s="15" t="s">
        <v>126</v>
      </c>
      <c r="AU299" s="15" t="s">
        <v>82</v>
      </c>
      <c r="AY299" s="15" t="s">
        <v>123</v>
      </c>
      <c r="BE299" s="178">
        <f>IF(N299="základní",J299,0)</f>
        <v>0</v>
      </c>
      <c r="BF299" s="178">
        <f>IF(N299="snížená",J299,0)</f>
        <v>0</v>
      </c>
      <c r="BG299" s="178">
        <f>IF(N299="zákl. přenesená",J299,0)</f>
        <v>0</v>
      </c>
      <c r="BH299" s="178">
        <f>IF(N299="sníž. přenesená",J299,0)</f>
        <v>0</v>
      </c>
      <c r="BI299" s="178">
        <f>IF(N299="nulová",J299,0)</f>
        <v>0</v>
      </c>
      <c r="BJ299" s="15" t="s">
        <v>80</v>
      </c>
      <c r="BK299" s="178">
        <f>ROUND(I299*H299,2)</f>
        <v>0</v>
      </c>
      <c r="BL299" s="15" t="s">
        <v>149</v>
      </c>
      <c r="BM299" s="15" t="s">
        <v>574</v>
      </c>
    </row>
    <row r="300" spans="2:65" s="11" customFormat="1">
      <c r="B300" s="182"/>
      <c r="C300" s="183"/>
      <c r="D300" s="179" t="s">
        <v>135</v>
      </c>
      <c r="E300" s="184" t="s">
        <v>21</v>
      </c>
      <c r="F300" s="185" t="s">
        <v>545</v>
      </c>
      <c r="G300" s="183"/>
      <c r="H300" s="186">
        <v>1</v>
      </c>
      <c r="I300" s="187"/>
      <c r="J300" s="183"/>
      <c r="K300" s="183"/>
      <c r="L300" s="188"/>
      <c r="M300" s="189"/>
      <c r="N300" s="190"/>
      <c r="O300" s="190"/>
      <c r="P300" s="190"/>
      <c r="Q300" s="190"/>
      <c r="R300" s="190"/>
      <c r="S300" s="190"/>
      <c r="T300" s="191"/>
      <c r="AT300" s="192" t="s">
        <v>135</v>
      </c>
      <c r="AU300" s="192" t="s">
        <v>82</v>
      </c>
      <c r="AV300" s="11" t="s">
        <v>82</v>
      </c>
      <c r="AW300" s="11" t="s">
        <v>36</v>
      </c>
      <c r="AX300" s="11" t="s">
        <v>80</v>
      </c>
      <c r="AY300" s="192" t="s">
        <v>123</v>
      </c>
    </row>
    <row r="301" spans="2:65" s="1" customFormat="1" ht="16.5" customHeight="1">
      <c r="B301" s="32"/>
      <c r="C301" s="167" t="s">
        <v>575</v>
      </c>
      <c r="D301" s="167" t="s">
        <v>126</v>
      </c>
      <c r="E301" s="168" t="s">
        <v>576</v>
      </c>
      <c r="F301" s="169" t="s">
        <v>577</v>
      </c>
      <c r="G301" s="170" t="s">
        <v>543</v>
      </c>
      <c r="H301" s="171">
        <v>1</v>
      </c>
      <c r="I301" s="172"/>
      <c r="J301" s="173">
        <f>ROUND(I301*H301,2)</f>
        <v>0</v>
      </c>
      <c r="K301" s="169" t="s">
        <v>130</v>
      </c>
      <c r="L301" s="36"/>
      <c r="M301" s="174" t="s">
        <v>21</v>
      </c>
      <c r="N301" s="175" t="s">
        <v>46</v>
      </c>
      <c r="O301" s="58"/>
      <c r="P301" s="176">
        <f>O301*H301</f>
        <v>0</v>
      </c>
      <c r="Q301" s="176">
        <v>0</v>
      </c>
      <c r="R301" s="176">
        <f>Q301*H301</f>
        <v>0</v>
      </c>
      <c r="S301" s="176">
        <v>0</v>
      </c>
      <c r="T301" s="177">
        <f>S301*H301</f>
        <v>0</v>
      </c>
      <c r="AR301" s="15" t="s">
        <v>149</v>
      </c>
      <c r="AT301" s="15" t="s">
        <v>126</v>
      </c>
      <c r="AU301" s="15" t="s">
        <v>82</v>
      </c>
      <c r="AY301" s="15" t="s">
        <v>123</v>
      </c>
      <c r="BE301" s="178">
        <f>IF(N301="základní",J301,0)</f>
        <v>0</v>
      </c>
      <c r="BF301" s="178">
        <f>IF(N301="snížená",J301,0)</f>
        <v>0</v>
      </c>
      <c r="BG301" s="178">
        <f>IF(N301="zákl. přenesená",J301,0)</f>
        <v>0</v>
      </c>
      <c r="BH301" s="178">
        <f>IF(N301="sníž. přenesená",J301,0)</f>
        <v>0</v>
      </c>
      <c r="BI301" s="178">
        <f>IF(N301="nulová",J301,0)</f>
        <v>0</v>
      </c>
      <c r="BJ301" s="15" t="s">
        <v>80</v>
      </c>
      <c r="BK301" s="178">
        <f>ROUND(I301*H301,2)</f>
        <v>0</v>
      </c>
      <c r="BL301" s="15" t="s">
        <v>149</v>
      </c>
      <c r="BM301" s="15" t="s">
        <v>578</v>
      </c>
    </row>
    <row r="302" spans="2:65" s="11" customFormat="1">
      <c r="B302" s="182"/>
      <c r="C302" s="183"/>
      <c r="D302" s="179" t="s">
        <v>135</v>
      </c>
      <c r="E302" s="184" t="s">
        <v>21</v>
      </c>
      <c r="F302" s="185" t="s">
        <v>545</v>
      </c>
      <c r="G302" s="183"/>
      <c r="H302" s="186">
        <v>1</v>
      </c>
      <c r="I302" s="187"/>
      <c r="J302" s="183"/>
      <c r="K302" s="183"/>
      <c r="L302" s="188"/>
      <c r="M302" s="189"/>
      <c r="N302" s="190"/>
      <c r="O302" s="190"/>
      <c r="P302" s="190"/>
      <c r="Q302" s="190"/>
      <c r="R302" s="190"/>
      <c r="S302" s="190"/>
      <c r="T302" s="191"/>
      <c r="AT302" s="192" t="s">
        <v>135</v>
      </c>
      <c r="AU302" s="192" t="s">
        <v>82</v>
      </c>
      <c r="AV302" s="11" t="s">
        <v>82</v>
      </c>
      <c r="AW302" s="11" t="s">
        <v>36</v>
      </c>
      <c r="AX302" s="11" t="s">
        <v>80</v>
      </c>
      <c r="AY302" s="192" t="s">
        <v>123</v>
      </c>
    </row>
    <row r="303" spans="2:65" s="10" customFormat="1" ht="22.9" customHeight="1">
      <c r="B303" s="151"/>
      <c r="C303" s="152"/>
      <c r="D303" s="153" t="s">
        <v>74</v>
      </c>
      <c r="E303" s="165" t="s">
        <v>579</v>
      </c>
      <c r="F303" s="165" t="s">
        <v>580</v>
      </c>
      <c r="G303" s="152"/>
      <c r="H303" s="152"/>
      <c r="I303" s="155"/>
      <c r="J303" s="166">
        <f>BK303</f>
        <v>0</v>
      </c>
      <c r="K303" s="152"/>
      <c r="L303" s="157"/>
      <c r="M303" s="158"/>
      <c r="N303" s="159"/>
      <c r="O303" s="159"/>
      <c r="P303" s="160">
        <f>SUM(P304:P305)</f>
        <v>0</v>
      </c>
      <c r="Q303" s="159"/>
      <c r="R303" s="160">
        <f>SUM(R304:R305)</f>
        <v>0</v>
      </c>
      <c r="S303" s="159"/>
      <c r="T303" s="161">
        <f>SUM(T304:T305)</f>
        <v>0</v>
      </c>
      <c r="AR303" s="162" t="s">
        <v>156</v>
      </c>
      <c r="AT303" s="163" t="s">
        <v>74</v>
      </c>
      <c r="AU303" s="163" t="s">
        <v>80</v>
      </c>
      <c r="AY303" s="162" t="s">
        <v>123</v>
      </c>
      <c r="BK303" s="164">
        <f>SUM(BK304:BK305)</f>
        <v>0</v>
      </c>
    </row>
    <row r="304" spans="2:65" s="1" customFormat="1" ht="22.5" customHeight="1">
      <c r="B304" s="32"/>
      <c r="C304" s="167" t="s">
        <v>581</v>
      </c>
      <c r="D304" s="167" t="s">
        <v>126</v>
      </c>
      <c r="E304" s="168" t="s">
        <v>582</v>
      </c>
      <c r="F304" s="169" t="s">
        <v>583</v>
      </c>
      <c r="G304" s="170" t="s">
        <v>129</v>
      </c>
      <c r="H304" s="171">
        <v>200</v>
      </c>
      <c r="I304" s="172"/>
      <c r="J304" s="173">
        <f>ROUND(I304*H304,2)</f>
        <v>0</v>
      </c>
      <c r="K304" s="169" t="s">
        <v>130</v>
      </c>
      <c r="L304" s="36"/>
      <c r="M304" s="174" t="s">
        <v>21</v>
      </c>
      <c r="N304" s="175" t="s">
        <v>46</v>
      </c>
      <c r="O304" s="58"/>
      <c r="P304" s="176">
        <f>O304*H304</f>
        <v>0</v>
      </c>
      <c r="Q304" s="176">
        <v>0</v>
      </c>
      <c r="R304" s="176">
        <f>Q304*H304</f>
        <v>0</v>
      </c>
      <c r="S304" s="176">
        <v>0</v>
      </c>
      <c r="T304" s="177">
        <f>S304*H304</f>
        <v>0</v>
      </c>
      <c r="AR304" s="15" t="s">
        <v>149</v>
      </c>
      <c r="AT304" s="15" t="s">
        <v>126</v>
      </c>
      <c r="AU304" s="15" t="s">
        <v>82</v>
      </c>
      <c r="AY304" s="15" t="s">
        <v>123</v>
      </c>
      <c r="BE304" s="178">
        <f>IF(N304="základní",J304,0)</f>
        <v>0</v>
      </c>
      <c r="BF304" s="178">
        <f>IF(N304="snížená",J304,0)</f>
        <v>0</v>
      </c>
      <c r="BG304" s="178">
        <f>IF(N304="zákl. přenesená",J304,0)</f>
        <v>0</v>
      </c>
      <c r="BH304" s="178">
        <f>IF(N304="sníž. přenesená",J304,0)</f>
        <v>0</v>
      </c>
      <c r="BI304" s="178">
        <f>IF(N304="nulová",J304,0)</f>
        <v>0</v>
      </c>
      <c r="BJ304" s="15" t="s">
        <v>80</v>
      </c>
      <c r="BK304" s="178">
        <f>ROUND(I304*H304,2)</f>
        <v>0</v>
      </c>
      <c r="BL304" s="15" t="s">
        <v>149</v>
      </c>
      <c r="BM304" s="15" t="s">
        <v>584</v>
      </c>
    </row>
    <row r="305" spans="2:65" s="11" customFormat="1">
      <c r="B305" s="182"/>
      <c r="C305" s="183"/>
      <c r="D305" s="179" t="s">
        <v>135</v>
      </c>
      <c r="E305" s="184" t="s">
        <v>21</v>
      </c>
      <c r="F305" s="185" t="s">
        <v>585</v>
      </c>
      <c r="G305" s="183"/>
      <c r="H305" s="186">
        <v>200</v>
      </c>
      <c r="I305" s="187"/>
      <c r="J305" s="183"/>
      <c r="K305" s="183"/>
      <c r="L305" s="188"/>
      <c r="M305" s="189"/>
      <c r="N305" s="190"/>
      <c r="O305" s="190"/>
      <c r="P305" s="190"/>
      <c r="Q305" s="190"/>
      <c r="R305" s="190"/>
      <c r="S305" s="190"/>
      <c r="T305" s="191"/>
      <c r="AT305" s="192" t="s">
        <v>135</v>
      </c>
      <c r="AU305" s="192" t="s">
        <v>82</v>
      </c>
      <c r="AV305" s="11" t="s">
        <v>82</v>
      </c>
      <c r="AW305" s="11" t="s">
        <v>36</v>
      </c>
      <c r="AX305" s="11" t="s">
        <v>80</v>
      </c>
      <c r="AY305" s="192" t="s">
        <v>123</v>
      </c>
    </row>
    <row r="306" spans="2:65" s="10" customFormat="1" ht="22.9" customHeight="1">
      <c r="B306" s="151"/>
      <c r="C306" s="152"/>
      <c r="D306" s="153" t="s">
        <v>74</v>
      </c>
      <c r="E306" s="165" t="s">
        <v>586</v>
      </c>
      <c r="F306" s="165" t="s">
        <v>587</v>
      </c>
      <c r="G306" s="152"/>
      <c r="H306" s="152"/>
      <c r="I306" s="155"/>
      <c r="J306" s="166">
        <f>BK306</f>
        <v>0</v>
      </c>
      <c r="K306" s="152"/>
      <c r="L306" s="157"/>
      <c r="M306" s="158"/>
      <c r="N306" s="159"/>
      <c r="O306" s="159"/>
      <c r="P306" s="160">
        <f>SUM(P307:P308)</f>
        <v>0</v>
      </c>
      <c r="Q306" s="159"/>
      <c r="R306" s="160">
        <f>SUM(R307:R308)</f>
        <v>0</v>
      </c>
      <c r="S306" s="159"/>
      <c r="T306" s="161">
        <f>SUM(T307:T308)</f>
        <v>0</v>
      </c>
      <c r="AR306" s="162" t="s">
        <v>156</v>
      </c>
      <c r="AT306" s="163" t="s">
        <v>74</v>
      </c>
      <c r="AU306" s="163" t="s">
        <v>80</v>
      </c>
      <c r="AY306" s="162" t="s">
        <v>123</v>
      </c>
      <c r="BK306" s="164">
        <f>SUM(BK307:BK308)</f>
        <v>0</v>
      </c>
    </row>
    <row r="307" spans="2:65" s="1" customFormat="1" ht="16.5" customHeight="1">
      <c r="B307" s="32"/>
      <c r="C307" s="167" t="s">
        <v>588</v>
      </c>
      <c r="D307" s="167" t="s">
        <v>126</v>
      </c>
      <c r="E307" s="168" t="s">
        <v>589</v>
      </c>
      <c r="F307" s="169" t="s">
        <v>590</v>
      </c>
      <c r="G307" s="170" t="s">
        <v>543</v>
      </c>
      <c r="H307" s="171">
        <v>1</v>
      </c>
      <c r="I307" s="172"/>
      <c r="J307" s="173">
        <f>ROUND(I307*H307,2)</f>
        <v>0</v>
      </c>
      <c r="K307" s="169" t="s">
        <v>21</v>
      </c>
      <c r="L307" s="36"/>
      <c r="M307" s="174" t="s">
        <v>21</v>
      </c>
      <c r="N307" s="175" t="s">
        <v>46</v>
      </c>
      <c r="O307" s="58"/>
      <c r="P307" s="176">
        <f>O307*H307</f>
        <v>0</v>
      </c>
      <c r="Q307" s="176">
        <v>0</v>
      </c>
      <c r="R307" s="176">
        <f>Q307*H307</f>
        <v>0</v>
      </c>
      <c r="S307" s="176">
        <v>0</v>
      </c>
      <c r="T307" s="177">
        <f>S307*H307</f>
        <v>0</v>
      </c>
      <c r="AR307" s="15" t="s">
        <v>149</v>
      </c>
      <c r="AT307" s="15" t="s">
        <v>126</v>
      </c>
      <c r="AU307" s="15" t="s">
        <v>82</v>
      </c>
      <c r="AY307" s="15" t="s">
        <v>123</v>
      </c>
      <c r="BE307" s="178">
        <f>IF(N307="základní",J307,0)</f>
        <v>0</v>
      </c>
      <c r="BF307" s="178">
        <f>IF(N307="snížená",J307,0)</f>
        <v>0</v>
      </c>
      <c r="BG307" s="178">
        <f>IF(N307="zákl. přenesená",J307,0)</f>
        <v>0</v>
      </c>
      <c r="BH307" s="178">
        <f>IF(N307="sníž. přenesená",J307,0)</f>
        <v>0</v>
      </c>
      <c r="BI307" s="178">
        <f>IF(N307="nulová",J307,0)</f>
        <v>0</v>
      </c>
      <c r="BJ307" s="15" t="s">
        <v>80</v>
      </c>
      <c r="BK307" s="178">
        <f>ROUND(I307*H307,2)</f>
        <v>0</v>
      </c>
      <c r="BL307" s="15" t="s">
        <v>149</v>
      </c>
      <c r="BM307" s="15" t="s">
        <v>591</v>
      </c>
    </row>
    <row r="308" spans="2:65" s="11" customFormat="1">
      <c r="B308" s="182"/>
      <c r="C308" s="183"/>
      <c r="D308" s="179" t="s">
        <v>135</v>
      </c>
      <c r="E308" s="184" t="s">
        <v>21</v>
      </c>
      <c r="F308" s="185" t="s">
        <v>545</v>
      </c>
      <c r="G308" s="183"/>
      <c r="H308" s="186">
        <v>1</v>
      </c>
      <c r="I308" s="187"/>
      <c r="J308" s="183"/>
      <c r="K308" s="183"/>
      <c r="L308" s="188"/>
      <c r="M308" s="214"/>
      <c r="N308" s="215"/>
      <c r="O308" s="215"/>
      <c r="P308" s="215"/>
      <c r="Q308" s="215"/>
      <c r="R308" s="215"/>
      <c r="S308" s="215"/>
      <c r="T308" s="216"/>
      <c r="AT308" s="192" t="s">
        <v>135</v>
      </c>
      <c r="AU308" s="192" t="s">
        <v>82</v>
      </c>
      <c r="AV308" s="11" t="s">
        <v>82</v>
      </c>
      <c r="AW308" s="11" t="s">
        <v>36</v>
      </c>
      <c r="AX308" s="11" t="s">
        <v>80</v>
      </c>
      <c r="AY308" s="192" t="s">
        <v>123</v>
      </c>
    </row>
    <row r="309" spans="2:65" s="1" customFormat="1" ht="6.95" customHeight="1">
      <c r="B309" s="44"/>
      <c r="C309" s="45"/>
      <c r="D309" s="45"/>
      <c r="E309" s="45"/>
      <c r="F309" s="45"/>
      <c r="G309" s="45"/>
      <c r="H309" s="45"/>
      <c r="I309" s="118"/>
      <c r="J309" s="45"/>
      <c r="K309" s="45"/>
      <c r="L309" s="36"/>
    </row>
  </sheetData>
  <sheetProtection algorithmName="SHA-512" hashValue="jhEJvX/Ub4yFG7eCEF+NgUOHODxc1jZWmiYluKg3D0GN8vFaCXaDBHQ8Xi3jRBg7ETl/93Gxz93j4+SRNE+odg==" saltValue="vM9SZ95gpwsfTn9lqlpCnWqiypA6SFDURDyp5gJAu5jLtzdfSZa5sWCZM5E5VMRS81JbJm1KtCzSDH7YesyV2w==" spinCount="100000" sheet="1" objects="1" scenarios="1" formatColumns="0" formatRows="0" autoFilter="0"/>
  <autoFilter ref="C92:K308"/>
  <mergeCells count="6">
    <mergeCell ref="E85:H85"/>
    <mergeCell ref="L2:V2"/>
    <mergeCell ref="E7:H7"/>
    <mergeCell ref="E16:H16"/>
    <mergeCell ref="E25:H25"/>
    <mergeCell ref="E46:H46"/>
  </mergeCells>
  <pageMargins left="0.39374999999999999" right="0.39374999999999999" top="0.39374999999999999" bottom="0.39374999999999999" header="0" footer="0"/>
  <pageSetup paperSize="9" scale="60"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heetViews>
  <sheetFormatPr defaultRowHeight="11.25"/>
  <cols>
    <col min="1" max="1" width="8.33203125" style="217" customWidth="1"/>
    <col min="2" max="2" width="1.6640625" style="217" customWidth="1"/>
    <col min="3" max="4" width="5" style="217" customWidth="1"/>
    <col min="5" max="5" width="11.6640625" style="217" customWidth="1"/>
    <col min="6" max="6" width="9.1640625" style="217" customWidth="1"/>
    <col min="7" max="7" width="5" style="217" customWidth="1"/>
    <col min="8" max="8" width="77.83203125" style="217" customWidth="1"/>
    <col min="9" max="10" width="20" style="217" customWidth="1"/>
    <col min="11" max="11" width="1.6640625" style="217" customWidth="1"/>
  </cols>
  <sheetData>
    <row r="1" spans="2:11" ht="37.5" customHeight="1"/>
    <row r="2" spans="2:11" ht="7.5" customHeight="1">
      <c r="B2" s="218"/>
      <c r="C2" s="219"/>
      <c r="D2" s="219"/>
      <c r="E2" s="219"/>
      <c r="F2" s="219"/>
      <c r="G2" s="219"/>
      <c r="H2" s="219"/>
      <c r="I2" s="219"/>
      <c r="J2" s="219"/>
      <c r="K2" s="220"/>
    </row>
    <row r="3" spans="2:11" s="13" customFormat="1" ht="45" customHeight="1">
      <c r="B3" s="221"/>
      <c r="C3" s="343" t="s">
        <v>592</v>
      </c>
      <c r="D3" s="343"/>
      <c r="E3" s="343"/>
      <c r="F3" s="343"/>
      <c r="G3" s="343"/>
      <c r="H3" s="343"/>
      <c r="I3" s="343"/>
      <c r="J3" s="343"/>
      <c r="K3" s="222"/>
    </row>
    <row r="4" spans="2:11" ht="25.5" customHeight="1">
      <c r="B4" s="223"/>
      <c r="C4" s="342" t="s">
        <v>593</v>
      </c>
      <c r="D4" s="342"/>
      <c r="E4" s="342"/>
      <c r="F4" s="342"/>
      <c r="G4" s="342"/>
      <c r="H4" s="342"/>
      <c r="I4" s="342"/>
      <c r="J4" s="342"/>
      <c r="K4" s="224"/>
    </row>
    <row r="5" spans="2:11" ht="5.25" customHeight="1">
      <c r="B5" s="223"/>
      <c r="C5" s="225"/>
      <c r="D5" s="225"/>
      <c r="E5" s="225"/>
      <c r="F5" s="225"/>
      <c r="G5" s="225"/>
      <c r="H5" s="225"/>
      <c r="I5" s="225"/>
      <c r="J5" s="225"/>
      <c r="K5" s="224"/>
    </row>
    <row r="6" spans="2:11" ht="15" customHeight="1">
      <c r="B6" s="223"/>
      <c r="C6" s="339" t="s">
        <v>594</v>
      </c>
      <c r="D6" s="339"/>
      <c r="E6" s="339"/>
      <c r="F6" s="339"/>
      <c r="G6" s="339"/>
      <c r="H6" s="339"/>
      <c r="I6" s="339"/>
      <c r="J6" s="339"/>
      <c r="K6" s="224"/>
    </row>
    <row r="7" spans="2:11" ht="15" customHeight="1">
      <c r="B7" s="227"/>
      <c r="C7" s="339" t="s">
        <v>595</v>
      </c>
      <c r="D7" s="339"/>
      <c r="E7" s="339"/>
      <c r="F7" s="339"/>
      <c r="G7" s="339"/>
      <c r="H7" s="339"/>
      <c r="I7" s="339"/>
      <c r="J7" s="339"/>
      <c r="K7" s="224"/>
    </row>
    <row r="8" spans="2:11" ht="12.75" customHeight="1">
      <c r="B8" s="227"/>
      <c r="C8" s="226"/>
      <c r="D8" s="226"/>
      <c r="E8" s="226"/>
      <c r="F8" s="226"/>
      <c r="G8" s="226"/>
      <c r="H8" s="226"/>
      <c r="I8" s="226"/>
      <c r="J8" s="226"/>
      <c r="K8" s="224"/>
    </row>
    <row r="9" spans="2:11" ht="15" customHeight="1">
      <c r="B9" s="227"/>
      <c r="C9" s="339" t="s">
        <v>596</v>
      </c>
      <c r="D9" s="339"/>
      <c r="E9" s="339"/>
      <c r="F9" s="339"/>
      <c r="G9" s="339"/>
      <c r="H9" s="339"/>
      <c r="I9" s="339"/>
      <c r="J9" s="339"/>
      <c r="K9" s="224"/>
    </row>
    <row r="10" spans="2:11" ht="15" customHeight="1">
      <c r="B10" s="227"/>
      <c r="C10" s="226"/>
      <c r="D10" s="339" t="s">
        <v>597</v>
      </c>
      <c r="E10" s="339"/>
      <c r="F10" s="339"/>
      <c r="G10" s="339"/>
      <c r="H10" s="339"/>
      <c r="I10" s="339"/>
      <c r="J10" s="339"/>
      <c r="K10" s="224"/>
    </row>
    <row r="11" spans="2:11" ht="15" customHeight="1">
      <c r="B11" s="227"/>
      <c r="C11" s="228"/>
      <c r="D11" s="339" t="s">
        <v>598</v>
      </c>
      <c r="E11" s="339"/>
      <c r="F11" s="339"/>
      <c r="G11" s="339"/>
      <c r="H11" s="339"/>
      <c r="I11" s="339"/>
      <c r="J11" s="339"/>
      <c r="K11" s="224"/>
    </row>
    <row r="12" spans="2:11" ht="15" customHeight="1">
      <c r="B12" s="227"/>
      <c r="C12" s="228"/>
      <c r="D12" s="226"/>
      <c r="E12" s="226"/>
      <c r="F12" s="226"/>
      <c r="G12" s="226"/>
      <c r="H12" s="226"/>
      <c r="I12" s="226"/>
      <c r="J12" s="226"/>
      <c r="K12" s="224"/>
    </row>
    <row r="13" spans="2:11" ht="15" customHeight="1">
      <c r="B13" s="227"/>
      <c r="C13" s="228"/>
      <c r="D13" s="229" t="s">
        <v>599</v>
      </c>
      <c r="E13" s="226"/>
      <c r="F13" s="226"/>
      <c r="G13" s="226"/>
      <c r="H13" s="226"/>
      <c r="I13" s="226"/>
      <c r="J13" s="226"/>
      <c r="K13" s="224"/>
    </row>
    <row r="14" spans="2:11" ht="12.75" customHeight="1">
      <c r="B14" s="227"/>
      <c r="C14" s="228"/>
      <c r="D14" s="228"/>
      <c r="E14" s="228"/>
      <c r="F14" s="228"/>
      <c r="G14" s="228"/>
      <c r="H14" s="228"/>
      <c r="I14" s="228"/>
      <c r="J14" s="228"/>
      <c r="K14" s="224"/>
    </row>
    <row r="15" spans="2:11" ht="15" customHeight="1">
      <c r="B15" s="227"/>
      <c r="C15" s="228"/>
      <c r="D15" s="339" t="s">
        <v>600</v>
      </c>
      <c r="E15" s="339"/>
      <c r="F15" s="339"/>
      <c r="G15" s="339"/>
      <c r="H15" s="339"/>
      <c r="I15" s="339"/>
      <c r="J15" s="339"/>
      <c r="K15" s="224"/>
    </row>
    <row r="16" spans="2:11" ht="15" customHeight="1">
      <c r="B16" s="227"/>
      <c r="C16" s="228"/>
      <c r="D16" s="339" t="s">
        <v>601</v>
      </c>
      <c r="E16" s="339"/>
      <c r="F16" s="339"/>
      <c r="G16" s="339"/>
      <c r="H16" s="339"/>
      <c r="I16" s="339"/>
      <c r="J16" s="339"/>
      <c r="K16" s="224"/>
    </row>
    <row r="17" spans="2:11" ht="15" customHeight="1">
      <c r="B17" s="227"/>
      <c r="C17" s="228"/>
      <c r="D17" s="339" t="s">
        <v>602</v>
      </c>
      <c r="E17" s="339"/>
      <c r="F17" s="339"/>
      <c r="G17" s="339"/>
      <c r="H17" s="339"/>
      <c r="I17" s="339"/>
      <c r="J17" s="339"/>
      <c r="K17" s="224"/>
    </row>
    <row r="18" spans="2:11" ht="15" customHeight="1">
      <c r="B18" s="227"/>
      <c r="C18" s="228"/>
      <c r="D18" s="228"/>
      <c r="E18" s="230" t="s">
        <v>79</v>
      </c>
      <c r="F18" s="339" t="s">
        <v>603</v>
      </c>
      <c r="G18" s="339"/>
      <c r="H18" s="339"/>
      <c r="I18" s="339"/>
      <c r="J18" s="339"/>
      <c r="K18" s="224"/>
    </row>
    <row r="19" spans="2:11" ht="15" customHeight="1">
      <c r="B19" s="227"/>
      <c r="C19" s="228"/>
      <c r="D19" s="228"/>
      <c r="E19" s="230" t="s">
        <v>604</v>
      </c>
      <c r="F19" s="339" t="s">
        <v>605</v>
      </c>
      <c r="G19" s="339"/>
      <c r="H19" s="339"/>
      <c r="I19" s="339"/>
      <c r="J19" s="339"/>
      <c r="K19" s="224"/>
    </row>
    <row r="20" spans="2:11" ht="15" customHeight="1">
      <c r="B20" s="227"/>
      <c r="C20" s="228"/>
      <c r="D20" s="228"/>
      <c r="E20" s="230" t="s">
        <v>606</v>
      </c>
      <c r="F20" s="339" t="s">
        <v>607</v>
      </c>
      <c r="G20" s="339"/>
      <c r="H20" s="339"/>
      <c r="I20" s="339"/>
      <c r="J20" s="339"/>
      <c r="K20" s="224"/>
    </row>
    <row r="21" spans="2:11" ht="15" customHeight="1">
      <c r="B21" s="227"/>
      <c r="C21" s="228"/>
      <c r="D21" s="228"/>
      <c r="E21" s="230" t="s">
        <v>608</v>
      </c>
      <c r="F21" s="339" t="s">
        <v>609</v>
      </c>
      <c r="G21" s="339"/>
      <c r="H21" s="339"/>
      <c r="I21" s="339"/>
      <c r="J21" s="339"/>
      <c r="K21" s="224"/>
    </row>
    <row r="22" spans="2:11" ht="15" customHeight="1">
      <c r="B22" s="227"/>
      <c r="C22" s="228"/>
      <c r="D22" s="228"/>
      <c r="E22" s="230" t="s">
        <v>610</v>
      </c>
      <c r="F22" s="339" t="s">
        <v>611</v>
      </c>
      <c r="G22" s="339"/>
      <c r="H22" s="339"/>
      <c r="I22" s="339"/>
      <c r="J22" s="339"/>
      <c r="K22" s="224"/>
    </row>
    <row r="23" spans="2:11" ht="15" customHeight="1">
      <c r="B23" s="227"/>
      <c r="C23" s="228"/>
      <c r="D23" s="228"/>
      <c r="E23" s="230" t="s">
        <v>612</v>
      </c>
      <c r="F23" s="339" t="s">
        <v>613</v>
      </c>
      <c r="G23" s="339"/>
      <c r="H23" s="339"/>
      <c r="I23" s="339"/>
      <c r="J23" s="339"/>
      <c r="K23" s="224"/>
    </row>
    <row r="24" spans="2:11" ht="12.75" customHeight="1">
      <c r="B24" s="227"/>
      <c r="C24" s="228"/>
      <c r="D24" s="228"/>
      <c r="E24" s="228"/>
      <c r="F24" s="228"/>
      <c r="G24" s="228"/>
      <c r="H24" s="228"/>
      <c r="I24" s="228"/>
      <c r="J24" s="228"/>
      <c r="K24" s="224"/>
    </row>
    <row r="25" spans="2:11" ht="15" customHeight="1">
      <c r="B25" s="227"/>
      <c r="C25" s="339" t="s">
        <v>614</v>
      </c>
      <c r="D25" s="339"/>
      <c r="E25" s="339"/>
      <c r="F25" s="339"/>
      <c r="G25" s="339"/>
      <c r="H25" s="339"/>
      <c r="I25" s="339"/>
      <c r="J25" s="339"/>
      <c r="K25" s="224"/>
    </row>
    <row r="26" spans="2:11" ht="15" customHeight="1">
      <c r="B26" s="227"/>
      <c r="C26" s="339" t="s">
        <v>615</v>
      </c>
      <c r="D26" s="339"/>
      <c r="E26" s="339"/>
      <c r="F26" s="339"/>
      <c r="G26" s="339"/>
      <c r="H26" s="339"/>
      <c r="I26" s="339"/>
      <c r="J26" s="339"/>
      <c r="K26" s="224"/>
    </row>
    <row r="27" spans="2:11" ht="15" customHeight="1">
      <c r="B27" s="227"/>
      <c r="C27" s="226"/>
      <c r="D27" s="339" t="s">
        <v>616</v>
      </c>
      <c r="E27" s="339"/>
      <c r="F27" s="339"/>
      <c r="G27" s="339"/>
      <c r="H27" s="339"/>
      <c r="I27" s="339"/>
      <c r="J27" s="339"/>
      <c r="K27" s="224"/>
    </row>
    <row r="28" spans="2:11" ht="15" customHeight="1">
      <c r="B28" s="227"/>
      <c r="C28" s="228"/>
      <c r="D28" s="339" t="s">
        <v>617</v>
      </c>
      <c r="E28" s="339"/>
      <c r="F28" s="339"/>
      <c r="G28" s="339"/>
      <c r="H28" s="339"/>
      <c r="I28" s="339"/>
      <c r="J28" s="339"/>
      <c r="K28" s="224"/>
    </row>
    <row r="29" spans="2:11" ht="12.75" customHeight="1">
      <c r="B29" s="227"/>
      <c r="C29" s="228"/>
      <c r="D29" s="228"/>
      <c r="E29" s="228"/>
      <c r="F29" s="228"/>
      <c r="G29" s="228"/>
      <c r="H29" s="228"/>
      <c r="I29" s="228"/>
      <c r="J29" s="228"/>
      <c r="K29" s="224"/>
    </row>
    <row r="30" spans="2:11" ht="15" customHeight="1">
      <c r="B30" s="227"/>
      <c r="C30" s="228"/>
      <c r="D30" s="339" t="s">
        <v>618</v>
      </c>
      <c r="E30" s="339"/>
      <c r="F30" s="339"/>
      <c r="G30" s="339"/>
      <c r="H30" s="339"/>
      <c r="I30" s="339"/>
      <c r="J30" s="339"/>
      <c r="K30" s="224"/>
    </row>
    <row r="31" spans="2:11" ht="15" customHeight="1">
      <c r="B31" s="227"/>
      <c r="C31" s="228"/>
      <c r="D31" s="339" t="s">
        <v>619</v>
      </c>
      <c r="E31" s="339"/>
      <c r="F31" s="339"/>
      <c r="G31" s="339"/>
      <c r="H31" s="339"/>
      <c r="I31" s="339"/>
      <c r="J31" s="339"/>
      <c r="K31" s="224"/>
    </row>
    <row r="32" spans="2:11" ht="12.75" customHeight="1">
      <c r="B32" s="227"/>
      <c r="C32" s="228"/>
      <c r="D32" s="228"/>
      <c r="E32" s="228"/>
      <c r="F32" s="228"/>
      <c r="G32" s="228"/>
      <c r="H32" s="228"/>
      <c r="I32" s="228"/>
      <c r="J32" s="228"/>
      <c r="K32" s="224"/>
    </row>
    <row r="33" spans="2:11" ht="15" customHeight="1">
      <c r="B33" s="227"/>
      <c r="C33" s="228"/>
      <c r="D33" s="339" t="s">
        <v>620</v>
      </c>
      <c r="E33" s="339"/>
      <c r="F33" s="339"/>
      <c r="G33" s="339"/>
      <c r="H33" s="339"/>
      <c r="I33" s="339"/>
      <c r="J33" s="339"/>
      <c r="K33" s="224"/>
    </row>
    <row r="34" spans="2:11" ht="15" customHeight="1">
      <c r="B34" s="227"/>
      <c r="C34" s="228"/>
      <c r="D34" s="339" t="s">
        <v>621</v>
      </c>
      <c r="E34" s="339"/>
      <c r="F34" s="339"/>
      <c r="G34" s="339"/>
      <c r="H34" s="339"/>
      <c r="I34" s="339"/>
      <c r="J34" s="339"/>
      <c r="K34" s="224"/>
    </row>
    <row r="35" spans="2:11" ht="15" customHeight="1">
      <c r="B35" s="227"/>
      <c r="C35" s="228"/>
      <c r="D35" s="339" t="s">
        <v>622</v>
      </c>
      <c r="E35" s="339"/>
      <c r="F35" s="339"/>
      <c r="G35" s="339"/>
      <c r="H35" s="339"/>
      <c r="I35" s="339"/>
      <c r="J35" s="339"/>
      <c r="K35" s="224"/>
    </row>
    <row r="36" spans="2:11" ht="15" customHeight="1">
      <c r="B36" s="227"/>
      <c r="C36" s="228"/>
      <c r="D36" s="226"/>
      <c r="E36" s="229" t="s">
        <v>109</v>
      </c>
      <c r="F36" s="226"/>
      <c r="G36" s="339" t="s">
        <v>623</v>
      </c>
      <c r="H36" s="339"/>
      <c r="I36" s="339"/>
      <c r="J36" s="339"/>
      <c r="K36" s="224"/>
    </row>
    <row r="37" spans="2:11" ht="30.75" customHeight="1">
      <c r="B37" s="227"/>
      <c r="C37" s="228"/>
      <c r="D37" s="226"/>
      <c r="E37" s="229" t="s">
        <v>624</v>
      </c>
      <c r="F37" s="226"/>
      <c r="G37" s="339" t="s">
        <v>625</v>
      </c>
      <c r="H37" s="339"/>
      <c r="I37" s="339"/>
      <c r="J37" s="339"/>
      <c r="K37" s="224"/>
    </row>
    <row r="38" spans="2:11" ht="15" customHeight="1">
      <c r="B38" s="227"/>
      <c r="C38" s="228"/>
      <c r="D38" s="226"/>
      <c r="E38" s="229" t="s">
        <v>56</v>
      </c>
      <c r="F38" s="226"/>
      <c r="G38" s="339" t="s">
        <v>626</v>
      </c>
      <c r="H38" s="339"/>
      <c r="I38" s="339"/>
      <c r="J38" s="339"/>
      <c r="K38" s="224"/>
    </row>
    <row r="39" spans="2:11" ht="15" customHeight="1">
      <c r="B39" s="227"/>
      <c r="C39" s="228"/>
      <c r="D39" s="226"/>
      <c r="E39" s="229" t="s">
        <v>57</v>
      </c>
      <c r="F39" s="226"/>
      <c r="G39" s="339" t="s">
        <v>627</v>
      </c>
      <c r="H39" s="339"/>
      <c r="I39" s="339"/>
      <c r="J39" s="339"/>
      <c r="K39" s="224"/>
    </row>
    <row r="40" spans="2:11" ht="15" customHeight="1">
      <c r="B40" s="227"/>
      <c r="C40" s="228"/>
      <c r="D40" s="226"/>
      <c r="E40" s="229" t="s">
        <v>110</v>
      </c>
      <c r="F40" s="226"/>
      <c r="G40" s="339" t="s">
        <v>628</v>
      </c>
      <c r="H40" s="339"/>
      <c r="I40" s="339"/>
      <c r="J40" s="339"/>
      <c r="K40" s="224"/>
    </row>
    <row r="41" spans="2:11" ht="15" customHeight="1">
      <c r="B41" s="227"/>
      <c r="C41" s="228"/>
      <c r="D41" s="226"/>
      <c r="E41" s="229" t="s">
        <v>111</v>
      </c>
      <c r="F41" s="226"/>
      <c r="G41" s="339" t="s">
        <v>629</v>
      </c>
      <c r="H41" s="339"/>
      <c r="I41" s="339"/>
      <c r="J41" s="339"/>
      <c r="K41" s="224"/>
    </row>
    <row r="42" spans="2:11" ht="15" customHeight="1">
      <c r="B42" s="227"/>
      <c r="C42" s="228"/>
      <c r="D42" s="226"/>
      <c r="E42" s="229" t="s">
        <v>630</v>
      </c>
      <c r="F42" s="226"/>
      <c r="G42" s="339" t="s">
        <v>631</v>
      </c>
      <c r="H42" s="339"/>
      <c r="I42" s="339"/>
      <c r="J42" s="339"/>
      <c r="K42" s="224"/>
    </row>
    <row r="43" spans="2:11" ht="15" customHeight="1">
      <c r="B43" s="227"/>
      <c r="C43" s="228"/>
      <c r="D43" s="226"/>
      <c r="E43" s="229"/>
      <c r="F43" s="226"/>
      <c r="G43" s="339" t="s">
        <v>632</v>
      </c>
      <c r="H43" s="339"/>
      <c r="I43" s="339"/>
      <c r="J43" s="339"/>
      <c r="K43" s="224"/>
    </row>
    <row r="44" spans="2:11" ht="15" customHeight="1">
      <c r="B44" s="227"/>
      <c r="C44" s="228"/>
      <c r="D44" s="226"/>
      <c r="E44" s="229" t="s">
        <v>633</v>
      </c>
      <c r="F44" s="226"/>
      <c r="G44" s="339" t="s">
        <v>634</v>
      </c>
      <c r="H44" s="339"/>
      <c r="I44" s="339"/>
      <c r="J44" s="339"/>
      <c r="K44" s="224"/>
    </row>
    <row r="45" spans="2:11" ht="15" customHeight="1">
      <c r="B45" s="227"/>
      <c r="C45" s="228"/>
      <c r="D45" s="226"/>
      <c r="E45" s="229" t="s">
        <v>113</v>
      </c>
      <c r="F45" s="226"/>
      <c r="G45" s="339" t="s">
        <v>635</v>
      </c>
      <c r="H45" s="339"/>
      <c r="I45" s="339"/>
      <c r="J45" s="339"/>
      <c r="K45" s="224"/>
    </row>
    <row r="46" spans="2:11" ht="12.75" customHeight="1">
      <c r="B46" s="227"/>
      <c r="C46" s="228"/>
      <c r="D46" s="226"/>
      <c r="E46" s="226"/>
      <c r="F46" s="226"/>
      <c r="G46" s="226"/>
      <c r="H46" s="226"/>
      <c r="I46" s="226"/>
      <c r="J46" s="226"/>
      <c r="K46" s="224"/>
    </row>
    <row r="47" spans="2:11" ht="15" customHeight="1">
      <c r="B47" s="227"/>
      <c r="C47" s="228"/>
      <c r="D47" s="339" t="s">
        <v>636</v>
      </c>
      <c r="E47" s="339"/>
      <c r="F47" s="339"/>
      <c r="G47" s="339"/>
      <c r="H47" s="339"/>
      <c r="I47" s="339"/>
      <c r="J47" s="339"/>
      <c r="K47" s="224"/>
    </row>
    <row r="48" spans="2:11" ht="15" customHeight="1">
      <c r="B48" s="227"/>
      <c r="C48" s="228"/>
      <c r="D48" s="228"/>
      <c r="E48" s="339" t="s">
        <v>637</v>
      </c>
      <c r="F48" s="339"/>
      <c r="G48" s="339"/>
      <c r="H48" s="339"/>
      <c r="I48" s="339"/>
      <c r="J48" s="339"/>
      <c r="K48" s="224"/>
    </row>
    <row r="49" spans="2:11" ht="15" customHeight="1">
      <c r="B49" s="227"/>
      <c r="C49" s="228"/>
      <c r="D49" s="228"/>
      <c r="E49" s="339" t="s">
        <v>638</v>
      </c>
      <c r="F49" s="339"/>
      <c r="G49" s="339"/>
      <c r="H49" s="339"/>
      <c r="I49" s="339"/>
      <c r="J49" s="339"/>
      <c r="K49" s="224"/>
    </row>
    <row r="50" spans="2:11" ht="15" customHeight="1">
      <c r="B50" s="227"/>
      <c r="C50" s="228"/>
      <c r="D50" s="228"/>
      <c r="E50" s="339" t="s">
        <v>639</v>
      </c>
      <c r="F50" s="339"/>
      <c r="G50" s="339"/>
      <c r="H50" s="339"/>
      <c r="I50" s="339"/>
      <c r="J50" s="339"/>
      <c r="K50" s="224"/>
    </row>
    <row r="51" spans="2:11" ht="15" customHeight="1">
      <c r="B51" s="227"/>
      <c r="C51" s="228"/>
      <c r="D51" s="339" t="s">
        <v>640</v>
      </c>
      <c r="E51" s="339"/>
      <c r="F51" s="339"/>
      <c r="G51" s="339"/>
      <c r="H51" s="339"/>
      <c r="I51" s="339"/>
      <c r="J51" s="339"/>
      <c r="K51" s="224"/>
    </row>
    <row r="52" spans="2:11" ht="25.5" customHeight="1">
      <c r="B52" s="223"/>
      <c r="C52" s="342" t="s">
        <v>641</v>
      </c>
      <c r="D52" s="342"/>
      <c r="E52" s="342"/>
      <c r="F52" s="342"/>
      <c r="G52" s="342"/>
      <c r="H52" s="342"/>
      <c r="I52" s="342"/>
      <c r="J52" s="342"/>
      <c r="K52" s="224"/>
    </row>
    <row r="53" spans="2:11" ht="5.25" customHeight="1">
      <c r="B53" s="223"/>
      <c r="C53" s="225"/>
      <c r="D53" s="225"/>
      <c r="E53" s="225"/>
      <c r="F53" s="225"/>
      <c r="G53" s="225"/>
      <c r="H53" s="225"/>
      <c r="I53" s="225"/>
      <c r="J53" s="225"/>
      <c r="K53" s="224"/>
    </row>
    <row r="54" spans="2:11" ht="15" customHeight="1">
      <c r="B54" s="223"/>
      <c r="C54" s="339" t="s">
        <v>642</v>
      </c>
      <c r="D54" s="339"/>
      <c r="E54" s="339"/>
      <c r="F54" s="339"/>
      <c r="G54" s="339"/>
      <c r="H54" s="339"/>
      <c r="I54" s="339"/>
      <c r="J54" s="339"/>
      <c r="K54" s="224"/>
    </row>
    <row r="55" spans="2:11" ht="15" customHeight="1">
      <c r="B55" s="223"/>
      <c r="C55" s="339" t="s">
        <v>643</v>
      </c>
      <c r="D55" s="339"/>
      <c r="E55" s="339"/>
      <c r="F55" s="339"/>
      <c r="G55" s="339"/>
      <c r="H55" s="339"/>
      <c r="I55" s="339"/>
      <c r="J55" s="339"/>
      <c r="K55" s="224"/>
    </row>
    <row r="56" spans="2:11" ht="12.75" customHeight="1">
      <c r="B56" s="223"/>
      <c r="C56" s="226"/>
      <c r="D56" s="226"/>
      <c r="E56" s="226"/>
      <c r="F56" s="226"/>
      <c r="G56" s="226"/>
      <c r="H56" s="226"/>
      <c r="I56" s="226"/>
      <c r="J56" s="226"/>
      <c r="K56" s="224"/>
    </row>
    <row r="57" spans="2:11" ht="15" customHeight="1">
      <c r="B57" s="223"/>
      <c r="C57" s="339" t="s">
        <v>644</v>
      </c>
      <c r="D57" s="339"/>
      <c r="E57" s="339"/>
      <c r="F57" s="339"/>
      <c r="G57" s="339"/>
      <c r="H57" s="339"/>
      <c r="I57" s="339"/>
      <c r="J57" s="339"/>
      <c r="K57" s="224"/>
    </row>
    <row r="58" spans="2:11" ht="15" customHeight="1">
      <c r="B58" s="223"/>
      <c r="C58" s="228"/>
      <c r="D58" s="339" t="s">
        <v>645</v>
      </c>
      <c r="E58" s="339"/>
      <c r="F58" s="339"/>
      <c r="G58" s="339"/>
      <c r="H58" s="339"/>
      <c r="I58" s="339"/>
      <c r="J58" s="339"/>
      <c r="K58" s="224"/>
    </row>
    <row r="59" spans="2:11" ht="15" customHeight="1">
      <c r="B59" s="223"/>
      <c r="C59" s="228"/>
      <c r="D59" s="339" t="s">
        <v>646</v>
      </c>
      <c r="E59" s="339"/>
      <c r="F59" s="339"/>
      <c r="G59" s="339"/>
      <c r="H59" s="339"/>
      <c r="I59" s="339"/>
      <c r="J59" s="339"/>
      <c r="K59" s="224"/>
    </row>
    <row r="60" spans="2:11" ht="15" customHeight="1">
      <c r="B60" s="223"/>
      <c r="C60" s="228"/>
      <c r="D60" s="339" t="s">
        <v>647</v>
      </c>
      <c r="E60" s="339"/>
      <c r="F60" s="339"/>
      <c r="G60" s="339"/>
      <c r="H60" s="339"/>
      <c r="I60" s="339"/>
      <c r="J60" s="339"/>
      <c r="K60" s="224"/>
    </row>
    <row r="61" spans="2:11" ht="15" customHeight="1">
      <c r="B61" s="223"/>
      <c r="C61" s="228"/>
      <c r="D61" s="339" t="s">
        <v>648</v>
      </c>
      <c r="E61" s="339"/>
      <c r="F61" s="339"/>
      <c r="G61" s="339"/>
      <c r="H61" s="339"/>
      <c r="I61" s="339"/>
      <c r="J61" s="339"/>
      <c r="K61" s="224"/>
    </row>
    <row r="62" spans="2:11" ht="15" customHeight="1">
      <c r="B62" s="223"/>
      <c r="C62" s="228"/>
      <c r="D62" s="341" t="s">
        <v>649</v>
      </c>
      <c r="E62" s="341"/>
      <c r="F62" s="341"/>
      <c r="G62" s="341"/>
      <c r="H62" s="341"/>
      <c r="I62" s="341"/>
      <c r="J62" s="341"/>
      <c r="K62" s="224"/>
    </row>
    <row r="63" spans="2:11" ht="15" customHeight="1">
      <c r="B63" s="223"/>
      <c r="C63" s="228"/>
      <c r="D63" s="339" t="s">
        <v>650</v>
      </c>
      <c r="E63" s="339"/>
      <c r="F63" s="339"/>
      <c r="G63" s="339"/>
      <c r="H63" s="339"/>
      <c r="I63" s="339"/>
      <c r="J63" s="339"/>
      <c r="K63" s="224"/>
    </row>
    <row r="64" spans="2:11" ht="12.75" customHeight="1">
      <c r="B64" s="223"/>
      <c r="C64" s="228"/>
      <c r="D64" s="228"/>
      <c r="E64" s="231"/>
      <c r="F64" s="228"/>
      <c r="G64" s="228"/>
      <c r="H64" s="228"/>
      <c r="I64" s="228"/>
      <c r="J64" s="228"/>
      <c r="K64" s="224"/>
    </row>
    <row r="65" spans="2:11" ht="15" customHeight="1">
      <c r="B65" s="223"/>
      <c r="C65" s="228"/>
      <c r="D65" s="339" t="s">
        <v>651</v>
      </c>
      <c r="E65" s="339"/>
      <c r="F65" s="339"/>
      <c r="G65" s="339"/>
      <c r="H65" s="339"/>
      <c r="I65" s="339"/>
      <c r="J65" s="339"/>
      <c r="K65" s="224"/>
    </row>
    <row r="66" spans="2:11" ht="15" customHeight="1">
      <c r="B66" s="223"/>
      <c r="C66" s="228"/>
      <c r="D66" s="341" t="s">
        <v>652</v>
      </c>
      <c r="E66" s="341"/>
      <c r="F66" s="341"/>
      <c r="G66" s="341"/>
      <c r="H66" s="341"/>
      <c r="I66" s="341"/>
      <c r="J66" s="341"/>
      <c r="K66" s="224"/>
    </row>
    <row r="67" spans="2:11" ht="15" customHeight="1">
      <c r="B67" s="223"/>
      <c r="C67" s="228"/>
      <c r="D67" s="339" t="s">
        <v>653</v>
      </c>
      <c r="E67" s="339"/>
      <c r="F67" s="339"/>
      <c r="G67" s="339"/>
      <c r="H67" s="339"/>
      <c r="I67" s="339"/>
      <c r="J67" s="339"/>
      <c r="K67" s="224"/>
    </row>
    <row r="68" spans="2:11" ht="15" customHeight="1">
      <c r="B68" s="223"/>
      <c r="C68" s="228"/>
      <c r="D68" s="339" t="s">
        <v>654</v>
      </c>
      <c r="E68" s="339"/>
      <c r="F68" s="339"/>
      <c r="G68" s="339"/>
      <c r="H68" s="339"/>
      <c r="I68" s="339"/>
      <c r="J68" s="339"/>
      <c r="K68" s="224"/>
    </row>
    <row r="69" spans="2:11" ht="15" customHeight="1">
      <c r="B69" s="223"/>
      <c r="C69" s="228"/>
      <c r="D69" s="339" t="s">
        <v>655</v>
      </c>
      <c r="E69" s="339"/>
      <c r="F69" s="339"/>
      <c r="G69" s="339"/>
      <c r="H69" s="339"/>
      <c r="I69" s="339"/>
      <c r="J69" s="339"/>
      <c r="K69" s="224"/>
    </row>
    <row r="70" spans="2:11" ht="15" customHeight="1">
      <c r="B70" s="223"/>
      <c r="C70" s="228"/>
      <c r="D70" s="339" t="s">
        <v>656</v>
      </c>
      <c r="E70" s="339"/>
      <c r="F70" s="339"/>
      <c r="G70" s="339"/>
      <c r="H70" s="339"/>
      <c r="I70" s="339"/>
      <c r="J70" s="339"/>
      <c r="K70" s="224"/>
    </row>
    <row r="71" spans="2:11" ht="12.75" customHeight="1">
      <c r="B71" s="232"/>
      <c r="C71" s="233"/>
      <c r="D71" s="233"/>
      <c r="E71" s="233"/>
      <c r="F71" s="233"/>
      <c r="G71" s="233"/>
      <c r="H71" s="233"/>
      <c r="I71" s="233"/>
      <c r="J71" s="233"/>
      <c r="K71" s="234"/>
    </row>
    <row r="72" spans="2:11" ht="18.75" customHeight="1">
      <c r="B72" s="235"/>
      <c r="C72" s="235"/>
      <c r="D72" s="235"/>
      <c r="E72" s="235"/>
      <c r="F72" s="235"/>
      <c r="G72" s="235"/>
      <c r="H72" s="235"/>
      <c r="I72" s="235"/>
      <c r="J72" s="235"/>
      <c r="K72" s="236"/>
    </row>
    <row r="73" spans="2:11" ht="18.75" customHeight="1">
      <c r="B73" s="236"/>
      <c r="C73" s="236"/>
      <c r="D73" s="236"/>
      <c r="E73" s="236"/>
      <c r="F73" s="236"/>
      <c r="G73" s="236"/>
      <c r="H73" s="236"/>
      <c r="I73" s="236"/>
      <c r="J73" s="236"/>
      <c r="K73" s="236"/>
    </row>
    <row r="74" spans="2:11" ht="7.5" customHeight="1">
      <c r="B74" s="237"/>
      <c r="C74" s="238"/>
      <c r="D74" s="238"/>
      <c r="E74" s="238"/>
      <c r="F74" s="238"/>
      <c r="G74" s="238"/>
      <c r="H74" s="238"/>
      <c r="I74" s="238"/>
      <c r="J74" s="238"/>
      <c r="K74" s="239"/>
    </row>
    <row r="75" spans="2:11" ht="45" customHeight="1">
      <c r="B75" s="240"/>
      <c r="C75" s="340" t="s">
        <v>657</v>
      </c>
      <c r="D75" s="340"/>
      <c r="E75" s="340"/>
      <c r="F75" s="340"/>
      <c r="G75" s="340"/>
      <c r="H75" s="340"/>
      <c r="I75" s="340"/>
      <c r="J75" s="340"/>
      <c r="K75" s="241"/>
    </row>
    <row r="76" spans="2:11" ht="17.25" customHeight="1">
      <c r="B76" s="240"/>
      <c r="C76" s="242" t="s">
        <v>658</v>
      </c>
      <c r="D76" s="242"/>
      <c r="E76" s="242"/>
      <c r="F76" s="242" t="s">
        <v>659</v>
      </c>
      <c r="G76" s="243"/>
      <c r="H76" s="242" t="s">
        <v>57</v>
      </c>
      <c r="I76" s="242" t="s">
        <v>60</v>
      </c>
      <c r="J76" s="242" t="s">
        <v>660</v>
      </c>
      <c r="K76" s="241"/>
    </row>
    <row r="77" spans="2:11" ht="17.25" customHeight="1">
      <c r="B77" s="240"/>
      <c r="C77" s="244" t="s">
        <v>661</v>
      </c>
      <c r="D77" s="244"/>
      <c r="E77" s="244"/>
      <c r="F77" s="245" t="s">
        <v>662</v>
      </c>
      <c r="G77" s="246"/>
      <c r="H77" s="244"/>
      <c r="I77" s="244"/>
      <c r="J77" s="244" t="s">
        <v>663</v>
      </c>
      <c r="K77" s="241"/>
    </row>
    <row r="78" spans="2:11" ht="5.25" customHeight="1">
      <c r="B78" s="240"/>
      <c r="C78" s="247"/>
      <c r="D78" s="247"/>
      <c r="E78" s="247"/>
      <c r="F78" s="247"/>
      <c r="G78" s="248"/>
      <c r="H78" s="247"/>
      <c r="I78" s="247"/>
      <c r="J78" s="247"/>
      <c r="K78" s="241"/>
    </row>
    <row r="79" spans="2:11" ht="15" customHeight="1">
      <c r="B79" s="240"/>
      <c r="C79" s="229" t="s">
        <v>56</v>
      </c>
      <c r="D79" s="247"/>
      <c r="E79" s="247"/>
      <c r="F79" s="249" t="s">
        <v>664</v>
      </c>
      <c r="G79" s="248"/>
      <c r="H79" s="229" t="s">
        <v>665</v>
      </c>
      <c r="I79" s="229" t="s">
        <v>666</v>
      </c>
      <c r="J79" s="229">
        <v>20</v>
      </c>
      <c r="K79" s="241"/>
    </row>
    <row r="80" spans="2:11" ht="15" customHeight="1">
      <c r="B80" s="240"/>
      <c r="C80" s="229" t="s">
        <v>667</v>
      </c>
      <c r="D80" s="229"/>
      <c r="E80" s="229"/>
      <c r="F80" s="249" t="s">
        <v>664</v>
      </c>
      <c r="G80" s="248"/>
      <c r="H80" s="229" t="s">
        <v>668</v>
      </c>
      <c r="I80" s="229" t="s">
        <v>666</v>
      </c>
      <c r="J80" s="229">
        <v>120</v>
      </c>
      <c r="K80" s="241"/>
    </row>
    <row r="81" spans="2:11" ht="15" customHeight="1">
      <c r="B81" s="250"/>
      <c r="C81" s="229" t="s">
        <v>669</v>
      </c>
      <c r="D81" s="229"/>
      <c r="E81" s="229"/>
      <c r="F81" s="249" t="s">
        <v>670</v>
      </c>
      <c r="G81" s="248"/>
      <c r="H81" s="229" t="s">
        <v>671</v>
      </c>
      <c r="I81" s="229" t="s">
        <v>666</v>
      </c>
      <c r="J81" s="229">
        <v>50</v>
      </c>
      <c r="K81" s="241"/>
    </row>
    <row r="82" spans="2:11" ht="15" customHeight="1">
      <c r="B82" s="250"/>
      <c r="C82" s="229" t="s">
        <v>672</v>
      </c>
      <c r="D82" s="229"/>
      <c r="E82" s="229"/>
      <c r="F82" s="249" t="s">
        <v>664</v>
      </c>
      <c r="G82" s="248"/>
      <c r="H82" s="229" t="s">
        <v>673</v>
      </c>
      <c r="I82" s="229" t="s">
        <v>674</v>
      </c>
      <c r="J82" s="229"/>
      <c r="K82" s="241"/>
    </row>
    <row r="83" spans="2:11" ht="15" customHeight="1">
      <c r="B83" s="250"/>
      <c r="C83" s="251" t="s">
        <v>675</v>
      </c>
      <c r="D83" s="251"/>
      <c r="E83" s="251"/>
      <c r="F83" s="252" t="s">
        <v>670</v>
      </c>
      <c r="G83" s="251"/>
      <c r="H83" s="251" t="s">
        <v>676</v>
      </c>
      <c r="I83" s="251" t="s">
        <v>666</v>
      </c>
      <c r="J83" s="251">
        <v>15</v>
      </c>
      <c r="K83" s="241"/>
    </row>
    <row r="84" spans="2:11" ht="15" customHeight="1">
      <c r="B84" s="250"/>
      <c r="C84" s="251" t="s">
        <v>677</v>
      </c>
      <c r="D84" s="251"/>
      <c r="E84" s="251"/>
      <c r="F84" s="252" t="s">
        <v>670</v>
      </c>
      <c r="G84" s="251"/>
      <c r="H84" s="251" t="s">
        <v>678</v>
      </c>
      <c r="I84" s="251" t="s">
        <v>666</v>
      </c>
      <c r="J84" s="251">
        <v>15</v>
      </c>
      <c r="K84" s="241"/>
    </row>
    <row r="85" spans="2:11" ht="15" customHeight="1">
      <c r="B85" s="250"/>
      <c r="C85" s="251" t="s">
        <v>679</v>
      </c>
      <c r="D85" s="251"/>
      <c r="E85" s="251"/>
      <c r="F85" s="252" t="s">
        <v>670</v>
      </c>
      <c r="G85" s="251"/>
      <c r="H85" s="251" t="s">
        <v>680</v>
      </c>
      <c r="I85" s="251" t="s">
        <v>666</v>
      </c>
      <c r="J85" s="251">
        <v>20</v>
      </c>
      <c r="K85" s="241"/>
    </row>
    <row r="86" spans="2:11" ht="15" customHeight="1">
      <c r="B86" s="250"/>
      <c r="C86" s="251" t="s">
        <v>681</v>
      </c>
      <c r="D86" s="251"/>
      <c r="E86" s="251"/>
      <c r="F86" s="252" t="s">
        <v>670</v>
      </c>
      <c r="G86" s="251"/>
      <c r="H86" s="251" t="s">
        <v>682</v>
      </c>
      <c r="I86" s="251" t="s">
        <v>666</v>
      </c>
      <c r="J86" s="251">
        <v>20</v>
      </c>
      <c r="K86" s="241"/>
    </row>
    <row r="87" spans="2:11" ht="15" customHeight="1">
      <c r="B87" s="250"/>
      <c r="C87" s="229" t="s">
        <v>683</v>
      </c>
      <c r="D87" s="229"/>
      <c r="E87" s="229"/>
      <c r="F87" s="249" t="s">
        <v>670</v>
      </c>
      <c r="G87" s="248"/>
      <c r="H87" s="229" t="s">
        <v>684</v>
      </c>
      <c r="I87" s="229" t="s">
        <v>666</v>
      </c>
      <c r="J87" s="229">
        <v>50</v>
      </c>
      <c r="K87" s="241"/>
    </row>
    <row r="88" spans="2:11" ht="15" customHeight="1">
      <c r="B88" s="250"/>
      <c r="C88" s="229" t="s">
        <v>685</v>
      </c>
      <c r="D88" s="229"/>
      <c r="E88" s="229"/>
      <c r="F88" s="249" t="s">
        <v>670</v>
      </c>
      <c r="G88" s="248"/>
      <c r="H88" s="229" t="s">
        <v>686</v>
      </c>
      <c r="I88" s="229" t="s">
        <v>666</v>
      </c>
      <c r="J88" s="229">
        <v>20</v>
      </c>
      <c r="K88" s="241"/>
    </row>
    <row r="89" spans="2:11" ht="15" customHeight="1">
      <c r="B89" s="250"/>
      <c r="C89" s="229" t="s">
        <v>687</v>
      </c>
      <c r="D89" s="229"/>
      <c r="E89" s="229"/>
      <c r="F89" s="249" t="s">
        <v>670</v>
      </c>
      <c r="G89" s="248"/>
      <c r="H89" s="229" t="s">
        <v>688</v>
      </c>
      <c r="I89" s="229" t="s">
        <v>666</v>
      </c>
      <c r="J89" s="229">
        <v>20</v>
      </c>
      <c r="K89" s="241"/>
    </row>
    <row r="90" spans="2:11" ht="15" customHeight="1">
      <c r="B90" s="250"/>
      <c r="C90" s="229" t="s">
        <v>689</v>
      </c>
      <c r="D90" s="229"/>
      <c r="E90" s="229"/>
      <c r="F90" s="249" t="s">
        <v>670</v>
      </c>
      <c r="G90" s="248"/>
      <c r="H90" s="229" t="s">
        <v>690</v>
      </c>
      <c r="I90" s="229" t="s">
        <v>666</v>
      </c>
      <c r="J90" s="229">
        <v>50</v>
      </c>
      <c r="K90" s="241"/>
    </row>
    <row r="91" spans="2:11" ht="15" customHeight="1">
      <c r="B91" s="250"/>
      <c r="C91" s="229" t="s">
        <v>691</v>
      </c>
      <c r="D91" s="229"/>
      <c r="E91" s="229"/>
      <c r="F91" s="249" t="s">
        <v>670</v>
      </c>
      <c r="G91" s="248"/>
      <c r="H91" s="229" t="s">
        <v>691</v>
      </c>
      <c r="I91" s="229" t="s">
        <v>666</v>
      </c>
      <c r="J91" s="229">
        <v>50</v>
      </c>
      <c r="K91" s="241"/>
    </row>
    <row r="92" spans="2:11" ht="15" customHeight="1">
      <c r="B92" s="250"/>
      <c r="C92" s="229" t="s">
        <v>692</v>
      </c>
      <c r="D92" s="229"/>
      <c r="E92" s="229"/>
      <c r="F92" s="249" t="s">
        <v>670</v>
      </c>
      <c r="G92" s="248"/>
      <c r="H92" s="229" t="s">
        <v>693</v>
      </c>
      <c r="I92" s="229" t="s">
        <v>666</v>
      </c>
      <c r="J92" s="229">
        <v>255</v>
      </c>
      <c r="K92" s="241"/>
    </row>
    <row r="93" spans="2:11" ht="15" customHeight="1">
      <c r="B93" s="250"/>
      <c r="C93" s="229" t="s">
        <v>694</v>
      </c>
      <c r="D93" s="229"/>
      <c r="E93" s="229"/>
      <c r="F93" s="249" t="s">
        <v>664</v>
      </c>
      <c r="G93" s="248"/>
      <c r="H93" s="229" t="s">
        <v>695</v>
      </c>
      <c r="I93" s="229" t="s">
        <v>696</v>
      </c>
      <c r="J93" s="229"/>
      <c r="K93" s="241"/>
    </row>
    <row r="94" spans="2:11" ht="15" customHeight="1">
      <c r="B94" s="250"/>
      <c r="C94" s="229" t="s">
        <v>697</v>
      </c>
      <c r="D94" s="229"/>
      <c r="E94" s="229"/>
      <c r="F94" s="249" t="s">
        <v>664</v>
      </c>
      <c r="G94" s="248"/>
      <c r="H94" s="229" t="s">
        <v>698</v>
      </c>
      <c r="I94" s="229" t="s">
        <v>699</v>
      </c>
      <c r="J94" s="229"/>
      <c r="K94" s="241"/>
    </row>
    <row r="95" spans="2:11" ht="15" customHeight="1">
      <c r="B95" s="250"/>
      <c r="C95" s="229" t="s">
        <v>700</v>
      </c>
      <c r="D95" s="229"/>
      <c r="E95" s="229"/>
      <c r="F95" s="249" t="s">
        <v>664</v>
      </c>
      <c r="G95" s="248"/>
      <c r="H95" s="229" t="s">
        <v>700</v>
      </c>
      <c r="I95" s="229" t="s">
        <v>699</v>
      </c>
      <c r="J95" s="229"/>
      <c r="K95" s="241"/>
    </row>
    <row r="96" spans="2:11" ht="15" customHeight="1">
      <c r="B96" s="250"/>
      <c r="C96" s="229" t="s">
        <v>41</v>
      </c>
      <c r="D96" s="229"/>
      <c r="E96" s="229"/>
      <c r="F96" s="249" t="s">
        <v>664</v>
      </c>
      <c r="G96" s="248"/>
      <c r="H96" s="229" t="s">
        <v>701</v>
      </c>
      <c r="I96" s="229" t="s">
        <v>699</v>
      </c>
      <c r="J96" s="229"/>
      <c r="K96" s="241"/>
    </row>
    <row r="97" spans="2:11" ht="15" customHeight="1">
      <c r="B97" s="250"/>
      <c r="C97" s="229" t="s">
        <v>51</v>
      </c>
      <c r="D97" s="229"/>
      <c r="E97" s="229"/>
      <c r="F97" s="249" t="s">
        <v>664</v>
      </c>
      <c r="G97" s="248"/>
      <c r="H97" s="229" t="s">
        <v>702</v>
      </c>
      <c r="I97" s="229" t="s">
        <v>699</v>
      </c>
      <c r="J97" s="229"/>
      <c r="K97" s="241"/>
    </row>
    <row r="98" spans="2:11" ht="15" customHeight="1">
      <c r="B98" s="253"/>
      <c r="C98" s="254"/>
      <c r="D98" s="254"/>
      <c r="E98" s="254"/>
      <c r="F98" s="254"/>
      <c r="G98" s="254"/>
      <c r="H98" s="254"/>
      <c r="I98" s="254"/>
      <c r="J98" s="254"/>
      <c r="K98" s="255"/>
    </row>
    <row r="99" spans="2:11" ht="18.75" customHeight="1">
      <c r="B99" s="256"/>
      <c r="C99" s="257"/>
      <c r="D99" s="257"/>
      <c r="E99" s="257"/>
      <c r="F99" s="257"/>
      <c r="G99" s="257"/>
      <c r="H99" s="257"/>
      <c r="I99" s="257"/>
      <c r="J99" s="257"/>
      <c r="K99" s="256"/>
    </row>
    <row r="100" spans="2:11" ht="18.75" customHeight="1">
      <c r="B100" s="236"/>
      <c r="C100" s="236"/>
      <c r="D100" s="236"/>
      <c r="E100" s="236"/>
      <c r="F100" s="236"/>
      <c r="G100" s="236"/>
      <c r="H100" s="236"/>
      <c r="I100" s="236"/>
      <c r="J100" s="236"/>
      <c r="K100" s="236"/>
    </row>
    <row r="101" spans="2:11" ht="7.5" customHeight="1">
      <c r="B101" s="237"/>
      <c r="C101" s="238"/>
      <c r="D101" s="238"/>
      <c r="E101" s="238"/>
      <c r="F101" s="238"/>
      <c r="G101" s="238"/>
      <c r="H101" s="238"/>
      <c r="I101" s="238"/>
      <c r="J101" s="238"/>
      <c r="K101" s="239"/>
    </row>
    <row r="102" spans="2:11" ht="45" customHeight="1">
      <c r="B102" s="240"/>
      <c r="C102" s="340" t="s">
        <v>703</v>
      </c>
      <c r="D102" s="340"/>
      <c r="E102" s="340"/>
      <c r="F102" s="340"/>
      <c r="G102" s="340"/>
      <c r="H102" s="340"/>
      <c r="I102" s="340"/>
      <c r="J102" s="340"/>
      <c r="K102" s="241"/>
    </row>
    <row r="103" spans="2:11" ht="17.25" customHeight="1">
      <c r="B103" s="240"/>
      <c r="C103" s="242" t="s">
        <v>658</v>
      </c>
      <c r="D103" s="242"/>
      <c r="E103" s="242"/>
      <c r="F103" s="242" t="s">
        <v>659</v>
      </c>
      <c r="G103" s="243"/>
      <c r="H103" s="242" t="s">
        <v>57</v>
      </c>
      <c r="I103" s="242" t="s">
        <v>60</v>
      </c>
      <c r="J103" s="242" t="s">
        <v>660</v>
      </c>
      <c r="K103" s="241"/>
    </row>
    <row r="104" spans="2:11" ht="17.25" customHeight="1">
      <c r="B104" s="240"/>
      <c r="C104" s="244" t="s">
        <v>661</v>
      </c>
      <c r="D104" s="244"/>
      <c r="E104" s="244"/>
      <c r="F104" s="245" t="s">
        <v>662</v>
      </c>
      <c r="G104" s="246"/>
      <c r="H104" s="244"/>
      <c r="I104" s="244"/>
      <c r="J104" s="244" t="s">
        <v>663</v>
      </c>
      <c r="K104" s="241"/>
    </row>
    <row r="105" spans="2:11" ht="5.25" customHeight="1">
      <c r="B105" s="240"/>
      <c r="C105" s="242"/>
      <c r="D105" s="242"/>
      <c r="E105" s="242"/>
      <c r="F105" s="242"/>
      <c r="G105" s="258"/>
      <c r="H105" s="242"/>
      <c r="I105" s="242"/>
      <c r="J105" s="242"/>
      <c r="K105" s="241"/>
    </row>
    <row r="106" spans="2:11" ht="15" customHeight="1">
      <c r="B106" s="240"/>
      <c r="C106" s="229" t="s">
        <v>56</v>
      </c>
      <c r="D106" s="247"/>
      <c r="E106" s="247"/>
      <c r="F106" s="249" t="s">
        <v>664</v>
      </c>
      <c r="G106" s="258"/>
      <c r="H106" s="229" t="s">
        <v>704</v>
      </c>
      <c r="I106" s="229" t="s">
        <v>666</v>
      </c>
      <c r="J106" s="229">
        <v>20</v>
      </c>
      <c r="K106" s="241"/>
    </row>
    <row r="107" spans="2:11" ht="15" customHeight="1">
      <c r="B107" s="240"/>
      <c r="C107" s="229" t="s">
        <v>667</v>
      </c>
      <c r="D107" s="229"/>
      <c r="E107" s="229"/>
      <c r="F107" s="249" t="s">
        <v>664</v>
      </c>
      <c r="G107" s="229"/>
      <c r="H107" s="229" t="s">
        <v>704</v>
      </c>
      <c r="I107" s="229" t="s">
        <v>666</v>
      </c>
      <c r="J107" s="229">
        <v>120</v>
      </c>
      <c r="K107" s="241"/>
    </row>
    <row r="108" spans="2:11" ht="15" customHeight="1">
      <c r="B108" s="250"/>
      <c r="C108" s="229" t="s">
        <v>669</v>
      </c>
      <c r="D108" s="229"/>
      <c r="E108" s="229"/>
      <c r="F108" s="249" t="s">
        <v>670</v>
      </c>
      <c r="G108" s="229"/>
      <c r="H108" s="229" t="s">
        <v>704</v>
      </c>
      <c r="I108" s="229" t="s">
        <v>666</v>
      </c>
      <c r="J108" s="229">
        <v>50</v>
      </c>
      <c r="K108" s="241"/>
    </row>
    <row r="109" spans="2:11" ht="15" customHeight="1">
      <c r="B109" s="250"/>
      <c r="C109" s="229" t="s">
        <v>672</v>
      </c>
      <c r="D109" s="229"/>
      <c r="E109" s="229"/>
      <c r="F109" s="249" t="s">
        <v>664</v>
      </c>
      <c r="G109" s="229"/>
      <c r="H109" s="229" t="s">
        <v>704</v>
      </c>
      <c r="I109" s="229" t="s">
        <v>674</v>
      </c>
      <c r="J109" s="229"/>
      <c r="K109" s="241"/>
    </row>
    <row r="110" spans="2:11" ht="15" customHeight="1">
      <c r="B110" s="250"/>
      <c r="C110" s="229" t="s">
        <v>683</v>
      </c>
      <c r="D110" s="229"/>
      <c r="E110" s="229"/>
      <c r="F110" s="249" t="s">
        <v>670</v>
      </c>
      <c r="G110" s="229"/>
      <c r="H110" s="229" t="s">
        <v>704</v>
      </c>
      <c r="I110" s="229" t="s">
        <v>666</v>
      </c>
      <c r="J110" s="229">
        <v>50</v>
      </c>
      <c r="K110" s="241"/>
    </row>
    <row r="111" spans="2:11" ht="15" customHeight="1">
      <c r="B111" s="250"/>
      <c r="C111" s="229" t="s">
        <v>691</v>
      </c>
      <c r="D111" s="229"/>
      <c r="E111" s="229"/>
      <c r="F111" s="249" t="s">
        <v>670</v>
      </c>
      <c r="G111" s="229"/>
      <c r="H111" s="229" t="s">
        <v>704</v>
      </c>
      <c r="I111" s="229" t="s">
        <v>666</v>
      </c>
      <c r="J111" s="229">
        <v>50</v>
      </c>
      <c r="K111" s="241"/>
    </row>
    <row r="112" spans="2:11" ht="15" customHeight="1">
      <c r="B112" s="250"/>
      <c r="C112" s="229" t="s">
        <v>689</v>
      </c>
      <c r="D112" s="229"/>
      <c r="E112" s="229"/>
      <c r="F112" s="249" t="s">
        <v>670</v>
      </c>
      <c r="G112" s="229"/>
      <c r="H112" s="229" t="s">
        <v>704</v>
      </c>
      <c r="I112" s="229" t="s">
        <v>666</v>
      </c>
      <c r="J112" s="229">
        <v>50</v>
      </c>
      <c r="K112" s="241"/>
    </row>
    <row r="113" spans="2:11" ht="15" customHeight="1">
      <c r="B113" s="250"/>
      <c r="C113" s="229" t="s">
        <v>56</v>
      </c>
      <c r="D113" s="229"/>
      <c r="E113" s="229"/>
      <c r="F113" s="249" t="s">
        <v>664</v>
      </c>
      <c r="G113" s="229"/>
      <c r="H113" s="229" t="s">
        <v>705</v>
      </c>
      <c r="I113" s="229" t="s">
        <v>666</v>
      </c>
      <c r="J113" s="229">
        <v>20</v>
      </c>
      <c r="K113" s="241"/>
    </row>
    <row r="114" spans="2:11" ht="15" customHeight="1">
      <c r="B114" s="250"/>
      <c r="C114" s="229" t="s">
        <v>706</v>
      </c>
      <c r="D114" s="229"/>
      <c r="E114" s="229"/>
      <c r="F114" s="249" t="s">
        <v>664</v>
      </c>
      <c r="G114" s="229"/>
      <c r="H114" s="229" t="s">
        <v>707</v>
      </c>
      <c r="I114" s="229" t="s">
        <v>666</v>
      </c>
      <c r="J114" s="229">
        <v>120</v>
      </c>
      <c r="K114" s="241"/>
    </row>
    <row r="115" spans="2:11" ht="15" customHeight="1">
      <c r="B115" s="250"/>
      <c r="C115" s="229" t="s">
        <v>41</v>
      </c>
      <c r="D115" s="229"/>
      <c r="E115" s="229"/>
      <c r="F115" s="249" t="s">
        <v>664</v>
      </c>
      <c r="G115" s="229"/>
      <c r="H115" s="229" t="s">
        <v>708</v>
      </c>
      <c r="I115" s="229" t="s">
        <v>699</v>
      </c>
      <c r="J115" s="229"/>
      <c r="K115" s="241"/>
    </row>
    <row r="116" spans="2:11" ht="15" customHeight="1">
      <c r="B116" s="250"/>
      <c r="C116" s="229" t="s">
        <v>51</v>
      </c>
      <c r="D116" s="229"/>
      <c r="E116" s="229"/>
      <c r="F116" s="249" t="s">
        <v>664</v>
      </c>
      <c r="G116" s="229"/>
      <c r="H116" s="229" t="s">
        <v>709</v>
      </c>
      <c r="I116" s="229" t="s">
        <v>699</v>
      </c>
      <c r="J116" s="229"/>
      <c r="K116" s="241"/>
    </row>
    <row r="117" spans="2:11" ht="15" customHeight="1">
      <c r="B117" s="250"/>
      <c r="C117" s="229" t="s">
        <v>60</v>
      </c>
      <c r="D117" s="229"/>
      <c r="E117" s="229"/>
      <c r="F117" s="249" t="s">
        <v>664</v>
      </c>
      <c r="G117" s="229"/>
      <c r="H117" s="229" t="s">
        <v>710</v>
      </c>
      <c r="I117" s="229" t="s">
        <v>711</v>
      </c>
      <c r="J117" s="229"/>
      <c r="K117" s="241"/>
    </row>
    <row r="118" spans="2:11" ht="15" customHeight="1">
      <c r="B118" s="253"/>
      <c r="C118" s="259"/>
      <c r="D118" s="259"/>
      <c r="E118" s="259"/>
      <c r="F118" s="259"/>
      <c r="G118" s="259"/>
      <c r="H118" s="259"/>
      <c r="I118" s="259"/>
      <c r="J118" s="259"/>
      <c r="K118" s="255"/>
    </row>
    <row r="119" spans="2:11" ht="18.75" customHeight="1">
      <c r="B119" s="260"/>
      <c r="C119" s="226"/>
      <c r="D119" s="226"/>
      <c r="E119" s="226"/>
      <c r="F119" s="261"/>
      <c r="G119" s="226"/>
      <c r="H119" s="226"/>
      <c r="I119" s="226"/>
      <c r="J119" s="226"/>
      <c r="K119" s="260"/>
    </row>
    <row r="120" spans="2:11" ht="18.75" customHeight="1">
      <c r="B120" s="236"/>
      <c r="C120" s="236"/>
      <c r="D120" s="236"/>
      <c r="E120" s="236"/>
      <c r="F120" s="236"/>
      <c r="G120" s="236"/>
      <c r="H120" s="236"/>
      <c r="I120" s="236"/>
      <c r="J120" s="236"/>
      <c r="K120" s="236"/>
    </row>
    <row r="121" spans="2:11" ht="7.5" customHeight="1">
      <c r="B121" s="262"/>
      <c r="C121" s="263"/>
      <c r="D121" s="263"/>
      <c r="E121" s="263"/>
      <c r="F121" s="263"/>
      <c r="G121" s="263"/>
      <c r="H121" s="263"/>
      <c r="I121" s="263"/>
      <c r="J121" s="263"/>
      <c r="K121" s="264"/>
    </row>
    <row r="122" spans="2:11" ht="45" customHeight="1">
      <c r="B122" s="265"/>
      <c r="C122" s="343" t="s">
        <v>712</v>
      </c>
      <c r="D122" s="343"/>
      <c r="E122" s="343"/>
      <c r="F122" s="343"/>
      <c r="G122" s="343"/>
      <c r="H122" s="343"/>
      <c r="I122" s="343"/>
      <c r="J122" s="343"/>
      <c r="K122" s="266"/>
    </row>
    <row r="123" spans="2:11" ht="17.25" customHeight="1">
      <c r="B123" s="267"/>
      <c r="C123" s="242" t="s">
        <v>658</v>
      </c>
      <c r="D123" s="242"/>
      <c r="E123" s="242"/>
      <c r="F123" s="242" t="s">
        <v>659</v>
      </c>
      <c r="G123" s="243"/>
      <c r="H123" s="242" t="s">
        <v>57</v>
      </c>
      <c r="I123" s="242" t="s">
        <v>60</v>
      </c>
      <c r="J123" s="242" t="s">
        <v>660</v>
      </c>
      <c r="K123" s="268"/>
    </row>
    <row r="124" spans="2:11" ht="17.25" customHeight="1">
      <c r="B124" s="267"/>
      <c r="C124" s="244" t="s">
        <v>661</v>
      </c>
      <c r="D124" s="244"/>
      <c r="E124" s="244"/>
      <c r="F124" s="245" t="s">
        <v>662</v>
      </c>
      <c r="G124" s="246"/>
      <c r="H124" s="244"/>
      <c r="I124" s="244"/>
      <c r="J124" s="244" t="s">
        <v>663</v>
      </c>
      <c r="K124" s="268"/>
    </row>
    <row r="125" spans="2:11" ht="5.25" customHeight="1">
      <c r="B125" s="269"/>
      <c r="C125" s="247"/>
      <c r="D125" s="247"/>
      <c r="E125" s="247"/>
      <c r="F125" s="247"/>
      <c r="G125" s="229"/>
      <c r="H125" s="247"/>
      <c r="I125" s="247"/>
      <c r="J125" s="247"/>
      <c r="K125" s="270"/>
    </row>
    <row r="126" spans="2:11" ht="15" customHeight="1">
      <c r="B126" s="269"/>
      <c r="C126" s="229" t="s">
        <v>667</v>
      </c>
      <c r="D126" s="247"/>
      <c r="E126" s="247"/>
      <c r="F126" s="249" t="s">
        <v>664</v>
      </c>
      <c r="G126" s="229"/>
      <c r="H126" s="229" t="s">
        <v>704</v>
      </c>
      <c r="I126" s="229" t="s">
        <v>666</v>
      </c>
      <c r="J126" s="229">
        <v>120</v>
      </c>
      <c r="K126" s="271"/>
    </row>
    <row r="127" spans="2:11" ht="15" customHeight="1">
      <c r="B127" s="269"/>
      <c r="C127" s="229" t="s">
        <v>713</v>
      </c>
      <c r="D127" s="229"/>
      <c r="E127" s="229"/>
      <c r="F127" s="249" t="s">
        <v>664</v>
      </c>
      <c r="G127" s="229"/>
      <c r="H127" s="229" t="s">
        <v>714</v>
      </c>
      <c r="I127" s="229" t="s">
        <v>666</v>
      </c>
      <c r="J127" s="229" t="s">
        <v>715</v>
      </c>
      <c r="K127" s="271"/>
    </row>
    <row r="128" spans="2:11" ht="15" customHeight="1">
      <c r="B128" s="269"/>
      <c r="C128" s="229" t="s">
        <v>612</v>
      </c>
      <c r="D128" s="229"/>
      <c r="E128" s="229"/>
      <c r="F128" s="249" t="s">
        <v>664</v>
      </c>
      <c r="G128" s="229"/>
      <c r="H128" s="229" t="s">
        <v>716</v>
      </c>
      <c r="I128" s="229" t="s">
        <v>666</v>
      </c>
      <c r="J128" s="229" t="s">
        <v>715</v>
      </c>
      <c r="K128" s="271"/>
    </row>
    <row r="129" spans="2:11" ht="15" customHeight="1">
      <c r="B129" s="269"/>
      <c r="C129" s="229" t="s">
        <v>675</v>
      </c>
      <c r="D129" s="229"/>
      <c r="E129" s="229"/>
      <c r="F129" s="249" t="s">
        <v>670</v>
      </c>
      <c r="G129" s="229"/>
      <c r="H129" s="229" t="s">
        <v>676</v>
      </c>
      <c r="I129" s="229" t="s">
        <v>666</v>
      </c>
      <c r="J129" s="229">
        <v>15</v>
      </c>
      <c r="K129" s="271"/>
    </row>
    <row r="130" spans="2:11" ht="15" customHeight="1">
      <c r="B130" s="269"/>
      <c r="C130" s="251" t="s">
        <v>677</v>
      </c>
      <c r="D130" s="251"/>
      <c r="E130" s="251"/>
      <c r="F130" s="252" t="s">
        <v>670</v>
      </c>
      <c r="G130" s="251"/>
      <c r="H130" s="251" t="s">
        <v>678</v>
      </c>
      <c r="I130" s="251" t="s">
        <v>666</v>
      </c>
      <c r="J130" s="251">
        <v>15</v>
      </c>
      <c r="K130" s="271"/>
    </row>
    <row r="131" spans="2:11" ht="15" customHeight="1">
      <c r="B131" s="269"/>
      <c r="C131" s="251" t="s">
        <v>679</v>
      </c>
      <c r="D131" s="251"/>
      <c r="E131" s="251"/>
      <c r="F131" s="252" t="s">
        <v>670</v>
      </c>
      <c r="G131" s="251"/>
      <c r="H131" s="251" t="s">
        <v>680</v>
      </c>
      <c r="I131" s="251" t="s">
        <v>666</v>
      </c>
      <c r="J131" s="251">
        <v>20</v>
      </c>
      <c r="K131" s="271"/>
    </row>
    <row r="132" spans="2:11" ht="15" customHeight="1">
      <c r="B132" s="269"/>
      <c r="C132" s="251" t="s">
        <v>681</v>
      </c>
      <c r="D132" s="251"/>
      <c r="E132" s="251"/>
      <c r="F132" s="252" t="s">
        <v>670</v>
      </c>
      <c r="G132" s="251"/>
      <c r="H132" s="251" t="s">
        <v>682</v>
      </c>
      <c r="I132" s="251" t="s">
        <v>666</v>
      </c>
      <c r="J132" s="251">
        <v>20</v>
      </c>
      <c r="K132" s="271"/>
    </row>
    <row r="133" spans="2:11" ht="15" customHeight="1">
      <c r="B133" s="269"/>
      <c r="C133" s="229" t="s">
        <v>669</v>
      </c>
      <c r="D133" s="229"/>
      <c r="E133" s="229"/>
      <c r="F133" s="249" t="s">
        <v>670</v>
      </c>
      <c r="G133" s="229"/>
      <c r="H133" s="229" t="s">
        <v>704</v>
      </c>
      <c r="I133" s="229" t="s">
        <v>666</v>
      </c>
      <c r="J133" s="229">
        <v>50</v>
      </c>
      <c r="K133" s="271"/>
    </row>
    <row r="134" spans="2:11" ht="15" customHeight="1">
      <c r="B134" s="269"/>
      <c r="C134" s="229" t="s">
        <v>683</v>
      </c>
      <c r="D134" s="229"/>
      <c r="E134" s="229"/>
      <c r="F134" s="249" t="s">
        <v>670</v>
      </c>
      <c r="G134" s="229"/>
      <c r="H134" s="229" t="s">
        <v>704</v>
      </c>
      <c r="I134" s="229" t="s">
        <v>666</v>
      </c>
      <c r="J134" s="229">
        <v>50</v>
      </c>
      <c r="K134" s="271"/>
    </row>
    <row r="135" spans="2:11" ht="15" customHeight="1">
      <c r="B135" s="269"/>
      <c r="C135" s="229" t="s">
        <v>689</v>
      </c>
      <c r="D135" s="229"/>
      <c r="E135" s="229"/>
      <c r="F135" s="249" t="s">
        <v>670</v>
      </c>
      <c r="G135" s="229"/>
      <c r="H135" s="229" t="s">
        <v>704</v>
      </c>
      <c r="I135" s="229" t="s">
        <v>666</v>
      </c>
      <c r="J135" s="229">
        <v>50</v>
      </c>
      <c r="K135" s="271"/>
    </row>
    <row r="136" spans="2:11" ht="15" customHeight="1">
      <c r="B136" s="269"/>
      <c r="C136" s="229" t="s">
        <v>691</v>
      </c>
      <c r="D136" s="229"/>
      <c r="E136" s="229"/>
      <c r="F136" s="249" t="s">
        <v>670</v>
      </c>
      <c r="G136" s="229"/>
      <c r="H136" s="229" t="s">
        <v>704</v>
      </c>
      <c r="I136" s="229" t="s">
        <v>666</v>
      </c>
      <c r="J136" s="229">
        <v>50</v>
      </c>
      <c r="K136" s="271"/>
    </row>
    <row r="137" spans="2:11" ht="15" customHeight="1">
      <c r="B137" s="269"/>
      <c r="C137" s="229" t="s">
        <v>692</v>
      </c>
      <c r="D137" s="229"/>
      <c r="E137" s="229"/>
      <c r="F137" s="249" t="s">
        <v>670</v>
      </c>
      <c r="G137" s="229"/>
      <c r="H137" s="229" t="s">
        <v>717</v>
      </c>
      <c r="I137" s="229" t="s">
        <v>666</v>
      </c>
      <c r="J137" s="229">
        <v>255</v>
      </c>
      <c r="K137" s="271"/>
    </row>
    <row r="138" spans="2:11" ht="15" customHeight="1">
      <c r="B138" s="269"/>
      <c r="C138" s="229" t="s">
        <v>694</v>
      </c>
      <c r="D138" s="229"/>
      <c r="E138" s="229"/>
      <c r="F138" s="249" t="s">
        <v>664</v>
      </c>
      <c r="G138" s="229"/>
      <c r="H138" s="229" t="s">
        <v>718</v>
      </c>
      <c r="I138" s="229" t="s">
        <v>696</v>
      </c>
      <c r="J138" s="229"/>
      <c r="K138" s="271"/>
    </row>
    <row r="139" spans="2:11" ht="15" customHeight="1">
      <c r="B139" s="269"/>
      <c r="C139" s="229" t="s">
        <v>697</v>
      </c>
      <c r="D139" s="229"/>
      <c r="E139" s="229"/>
      <c r="F139" s="249" t="s">
        <v>664</v>
      </c>
      <c r="G139" s="229"/>
      <c r="H139" s="229" t="s">
        <v>719</v>
      </c>
      <c r="I139" s="229" t="s">
        <v>699</v>
      </c>
      <c r="J139" s="229"/>
      <c r="K139" s="271"/>
    </row>
    <row r="140" spans="2:11" ht="15" customHeight="1">
      <c r="B140" s="269"/>
      <c r="C140" s="229" t="s">
        <v>700</v>
      </c>
      <c r="D140" s="229"/>
      <c r="E140" s="229"/>
      <c r="F140" s="249" t="s">
        <v>664</v>
      </c>
      <c r="G140" s="229"/>
      <c r="H140" s="229" t="s">
        <v>700</v>
      </c>
      <c r="I140" s="229" t="s">
        <v>699</v>
      </c>
      <c r="J140" s="229"/>
      <c r="K140" s="271"/>
    </row>
    <row r="141" spans="2:11" ht="15" customHeight="1">
      <c r="B141" s="269"/>
      <c r="C141" s="229" t="s">
        <v>41</v>
      </c>
      <c r="D141" s="229"/>
      <c r="E141" s="229"/>
      <c r="F141" s="249" t="s">
        <v>664</v>
      </c>
      <c r="G141" s="229"/>
      <c r="H141" s="229" t="s">
        <v>720</v>
      </c>
      <c r="I141" s="229" t="s">
        <v>699</v>
      </c>
      <c r="J141" s="229"/>
      <c r="K141" s="271"/>
    </row>
    <row r="142" spans="2:11" ht="15" customHeight="1">
      <c r="B142" s="269"/>
      <c r="C142" s="229" t="s">
        <v>721</v>
      </c>
      <c r="D142" s="229"/>
      <c r="E142" s="229"/>
      <c r="F142" s="249" t="s">
        <v>664</v>
      </c>
      <c r="G142" s="229"/>
      <c r="H142" s="229" t="s">
        <v>722</v>
      </c>
      <c r="I142" s="229" t="s">
        <v>699</v>
      </c>
      <c r="J142" s="229"/>
      <c r="K142" s="271"/>
    </row>
    <row r="143" spans="2:11" ht="15" customHeight="1">
      <c r="B143" s="272"/>
      <c r="C143" s="273"/>
      <c r="D143" s="273"/>
      <c r="E143" s="273"/>
      <c r="F143" s="273"/>
      <c r="G143" s="273"/>
      <c r="H143" s="273"/>
      <c r="I143" s="273"/>
      <c r="J143" s="273"/>
      <c r="K143" s="274"/>
    </row>
    <row r="144" spans="2:11" ht="18.75" customHeight="1">
      <c r="B144" s="226"/>
      <c r="C144" s="226"/>
      <c r="D144" s="226"/>
      <c r="E144" s="226"/>
      <c r="F144" s="261"/>
      <c r="G144" s="226"/>
      <c r="H144" s="226"/>
      <c r="I144" s="226"/>
      <c r="J144" s="226"/>
      <c r="K144" s="226"/>
    </row>
    <row r="145" spans="2:11" ht="18.75" customHeight="1">
      <c r="B145" s="236"/>
      <c r="C145" s="236"/>
      <c r="D145" s="236"/>
      <c r="E145" s="236"/>
      <c r="F145" s="236"/>
      <c r="G145" s="236"/>
      <c r="H145" s="236"/>
      <c r="I145" s="236"/>
      <c r="J145" s="236"/>
      <c r="K145" s="236"/>
    </row>
    <row r="146" spans="2:11" ht="7.5" customHeight="1">
      <c r="B146" s="237"/>
      <c r="C146" s="238"/>
      <c r="D146" s="238"/>
      <c r="E146" s="238"/>
      <c r="F146" s="238"/>
      <c r="G146" s="238"/>
      <c r="H146" s="238"/>
      <c r="I146" s="238"/>
      <c r="J146" s="238"/>
      <c r="K146" s="239"/>
    </row>
    <row r="147" spans="2:11" ht="45" customHeight="1">
      <c r="B147" s="240"/>
      <c r="C147" s="340" t="s">
        <v>723</v>
      </c>
      <c r="D147" s="340"/>
      <c r="E147" s="340"/>
      <c r="F147" s="340"/>
      <c r="G147" s="340"/>
      <c r="H147" s="340"/>
      <c r="I147" s="340"/>
      <c r="J147" s="340"/>
      <c r="K147" s="241"/>
    </row>
    <row r="148" spans="2:11" ht="17.25" customHeight="1">
      <c r="B148" s="240"/>
      <c r="C148" s="242" t="s">
        <v>658</v>
      </c>
      <c r="D148" s="242"/>
      <c r="E148" s="242"/>
      <c r="F148" s="242" t="s">
        <v>659</v>
      </c>
      <c r="G148" s="243"/>
      <c r="H148" s="242" t="s">
        <v>57</v>
      </c>
      <c r="I148" s="242" t="s">
        <v>60</v>
      </c>
      <c r="J148" s="242" t="s">
        <v>660</v>
      </c>
      <c r="K148" s="241"/>
    </row>
    <row r="149" spans="2:11" ht="17.25" customHeight="1">
      <c r="B149" s="240"/>
      <c r="C149" s="244" t="s">
        <v>661</v>
      </c>
      <c r="D149" s="244"/>
      <c r="E149" s="244"/>
      <c r="F149" s="245" t="s">
        <v>662</v>
      </c>
      <c r="G149" s="246"/>
      <c r="H149" s="244"/>
      <c r="I149" s="244"/>
      <c r="J149" s="244" t="s">
        <v>663</v>
      </c>
      <c r="K149" s="241"/>
    </row>
    <row r="150" spans="2:11" ht="5.25" customHeight="1">
      <c r="B150" s="250"/>
      <c r="C150" s="247"/>
      <c r="D150" s="247"/>
      <c r="E150" s="247"/>
      <c r="F150" s="247"/>
      <c r="G150" s="248"/>
      <c r="H150" s="247"/>
      <c r="I150" s="247"/>
      <c r="J150" s="247"/>
      <c r="K150" s="271"/>
    </row>
    <row r="151" spans="2:11" ht="15" customHeight="1">
      <c r="B151" s="250"/>
      <c r="C151" s="275" t="s">
        <v>667</v>
      </c>
      <c r="D151" s="229"/>
      <c r="E151" s="229"/>
      <c r="F151" s="276" t="s">
        <v>664</v>
      </c>
      <c r="G151" s="229"/>
      <c r="H151" s="275" t="s">
        <v>704</v>
      </c>
      <c r="I151" s="275" t="s">
        <v>666</v>
      </c>
      <c r="J151" s="275">
        <v>120</v>
      </c>
      <c r="K151" s="271"/>
    </row>
    <row r="152" spans="2:11" ht="15" customHeight="1">
      <c r="B152" s="250"/>
      <c r="C152" s="275" t="s">
        <v>713</v>
      </c>
      <c r="D152" s="229"/>
      <c r="E152" s="229"/>
      <c r="F152" s="276" t="s">
        <v>664</v>
      </c>
      <c r="G152" s="229"/>
      <c r="H152" s="275" t="s">
        <v>724</v>
      </c>
      <c r="I152" s="275" t="s">
        <v>666</v>
      </c>
      <c r="J152" s="275" t="s">
        <v>715</v>
      </c>
      <c r="K152" s="271"/>
    </row>
    <row r="153" spans="2:11" ht="15" customHeight="1">
      <c r="B153" s="250"/>
      <c r="C153" s="275" t="s">
        <v>612</v>
      </c>
      <c r="D153" s="229"/>
      <c r="E153" s="229"/>
      <c r="F153" s="276" t="s">
        <v>664</v>
      </c>
      <c r="G153" s="229"/>
      <c r="H153" s="275" t="s">
        <v>725</v>
      </c>
      <c r="I153" s="275" t="s">
        <v>666</v>
      </c>
      <c r="J153" s="275" t="s">
        <v>715</v>
      </c>
      <c r="K153" s="271"/>
    </row>
    <row r="154" spans="2:11" ht="15" customHeight="1">
      <c r="B154" s="250"/>
      <c r="C154" s="275" t="s">
        <v>669</v>
      </c>
      <c r="D154" s="229"/>
      <c r="E154" s="229"/>
      <c r="F154" s="276" t="s">
        <v>670</v>
      </c>
      <c r="G154" s="229"/>
      <c r="H154" s="275" t="s">
        <v>704</v>
      </c>
      <c r="I154" s="275" t="s">
        <v>666</v>
      </c>
      <c r="J154" s="275">
        <v>50</v>
      </c>
      <c r="K154" s="271"/>
    </row>
    <row r="155" spans="2:11" ht="15" customHeight="1">
      <c r="B155" s="250"/>
      <c r="C155" s="275" t="s">
        <v>672</v>
      </c>
      <c r="D155" s="229"/>
      <c r="E155" s="229"/>
      <c r="F155" s="276" t="s">
        <v>664</v>
      </c>
      <c r="G155" s="229"/>
      <c r="H155" s="275" t="s">
        <v>704</v>
      </c>
      <c r="I155" s="275" t="s">
        <v>674</v>
      </c>
      <c r="J155" s="275"/>
      <c r="K155" s="271"/>
    </row>
    <row r="156" spans="2:11" ht="15" customHeight="1">
      <c r="B156" s="250"/>
      <c r="C156" s="275" t="s">
        <v>683</v>
      </c>
      <c r="D156" s="229"/>
      <c r="E156" s="229"/>
      <c r="F156" s="276" t="s">
        <v>670</v>
      </c>
      <c r="G156" s="229"/>
      <c r="H156" s="275" t="s">
        <v>704</v>
      </c>
      <c r="I156" s="275" t="s">
        <v>666</v>
      </c>
      <c r="J156" s="275">
        <v>50</v>
      </c>
      <c r="K156" s="271"/>
    </row>
    <row r="157" spans="2:11" ht="15" customHeight="1">
      <c r="B157" s="250"/>
      <c r="C157" s="275" t="s">
        <v>691</v>
      </c>
      <c r="D157" s="229"/>
      <c r="E157" s="229"/>
      <c r="F157" s="276" t="s">
        <v>670</v>
      </c>
      <c r="G157" s="229"/>
      <c r="H157" s="275" t="s">
        <v>704</v>
      </c>
      <c r="I157" s="275" t="s">
        <v>666</v>
      </c>
      <c r="J157" s="275">
        <v>50</v>
      </c>
      <c r="K157" s="271"/>
    </row>
    <row r="158" spans="2:11" ht="15" customHeight="1">
      <c r="B158" s="250"/>
      <c r="C158" s="275" t="s">
        <v>689</v>
      </c>
      <c r="D158" s="229"/>
      <c r="E158" s="229"/>
      <c r="F158" s="276" t="s">
        <v>670</v>
      </c>
      <c r="G158" s="229"/>
      <c r="H158" s="275" t="s">
        <v>704</v>
      </c>
      <c r="I158" s="275" t="s">
        <v>666</v>
      </c>
      <c r="J158" s="275">
        <v>50</v>
      </c>
      <c r="K158" s="271"/>
    </row>
    <row r="159" spans="2:11" ht="15" customHeight="1">
      <c r="B159" s="250"/>
      <c r="C159" s="275" t="s">
        <v>85</v>
      </c>
      <c r="D159" s="229"/>
      <c r="E159" s="229"/>
      <c r="F159" s="276" t="s">
        <v>664</v>
      </c>
      <c r="G159" s="229"/>
      <c r="H159" s="275" t="s">
        <v>726</v>
      </c>
      <c r="I159" s="275" t="s">
        <v>666</v>
      </c>
      <c r="J159" s="275" t="s">
        <v>727</v>
      </c>
      <c r="K159" s="271"/>
    </row>
    <row r="160" spans="2:11" ht="15" customHeight="1">
      <c r="B160" s="250"/>
      <c r="C160" s="275" t="s">
        <v>728</v>
      </c>
      <c r="D160" s="229"/>
      <c r="E160" s="229"/>
      <c r="F160" s="276" t="s">
        <v>664</v>
      </c>
      <c r="G160" s="229"/>
      <c r="H160" s="275" t="s">
        <v>729</v>
      </c>
      <c r="I160" s="275" t="s">
        <v>699</v>
      </c>
      <c r="J160" s="275"/>
      <c r="K160" s="271"/>
    </row>
    <row r="161" spans="2:11" ht="15" customHeight="1">
      <c r="B161" s="277"/>
      <c r="C161" s="259"/>
      <c r="D161" s="259"/>
      <c r="E161" s="259"/>
      <c r="F161" s="259"/>
      <c r="G161" s="259"/>
      <c r="H161" s="259"/>
      <c r="I161" s="259"/>
      <c r="J161" s="259"/>
      <c r="K161" s="278"/>
    </row>
    <row r="162" spans="2:11" ht="18.75" customHeight="1">
      <c r="B162" s="226"/>
      <c r="C162" s="229"/>
      <c r="D162" s="229"/>
      <c r="E162" s="229"/>
      <c r="F162" s="249"/>
      <c r="G162" s="229"/>
      <c r="H162" s="229"/>
      <c r="I162" s="229"/>
      <c r="J162" s="229"/>
      <c r="K162" s="226"/>
    </row>
    <row r="163" spans="2:11" ht="18.75" customHeight="1">
      <c r="B163" s="236"/>
      <c r="C163" s="236"/>
      <c r="D163" s="236"/>
      <c r="E163" s="236"/>
      <c r="F163" s="236"/>
      <c r="G163" s="236"/>
      <c r="H163" s="236"/>
      <c r="I163" s="236"/>
      <c r="J163" s="236"/>
      <c r="K163" s="236"/>
    </row>
    <row r="164" spans="2:11" ht="7.5" customHeight="1">
      <c r="B164" s="218"/>
      <c r="C164" s="219"/>
      <c r="D164" s="219"/>
      <c r="E164" s="219"/>
      <c r="F164" s="219"/>
      <c r="G164" s="219"/>
      <c r="H164" s="219"/>
      <c r="I164" s="219"/>
      <c r="J164" s="219"/>
      <c r="K164" s="220"/>
    </row>
    <row r="165" spans="2:11" ht="45" customHeight="1">
      <c r="B165" s="221"/>
      <c r="C165" s="343" t="s">
        <v>730</v>
      </c>
      <c r="D165" s="343"/>
      <c r="E165" s="343"/>
      <c r="F165" s="343"/>
      <c r="G165" s="343"/>
      <c r="H165" s="343"/>
      <c r="I165" s="343"/>
      <c r="J165" s="343"/>
      <c r="K165" s="222"/>
    </row>
    <row r="166" spans="2:11" ht="17.25" customHeight="1">
      <c r="B166" s="221"/>
      <c r="C166" s="242" t="s">
        <v>658</v>
      </c>
      <c r="D166" s="242"/>
      <c r="E166" s="242"/>
      <c r="F166" s="242" t="s">
        <v>659</v>
      </c>
      <c r="G166" s="279"/>
      <c r="H166" s="280" t="s">
        <v>57</v>
      </c>
      <c r="I166" s="280" t="s">
        <v>60</v>
      </c>
      <c r="J166" s="242" t="s">
        <v>660</v>
      </c>
      <c r="K166" s="222"/>
    </row>
    <row r="167" spans="2:11" ht="17.25" customHeight="1">
      <c r="B167" s="223"/>
      <c r="C167" s="244" t="s">
        <v>661</v>
      </c>
      <c r="D167" s="244"/>
      <c r="E167" s="244"/>
      <c r="F167" s="245" t="s">
        <v>662</v>
      </c>
      <c r="G167" s="281"/>
      <c r="H167" s="282"/>
      <c r="I167" s="282"/>
      <c r="J167" s="244" t="s">
        <v>663</v>
      </c>
      <c r="K167" s="224"/>
    </row>
    <row r="168" spans="2:11" ht="5.25" customHeight="1">
      <c r="B168" s="250"/>
      <c r="C168" s="247"/>
      <c r="D168" s="247"/>
      <c r="E168" s="247"/>
      <c r="F168" s="247"/>
      <c r="G168" s="248"/>
      <c r="H168" s="247"/>
      <c r="I168" s="247"/>
      <c r="J168" s="247"/>
      <c r="K168" s="271"/>
    </row>
    <row r="169" spans="2:11" ht="15" customHeight="1">
      <c r="B169" s="250"/>
      <c r="C169" s="229" t="s">
        <v>667</v>
      </c>
      <c r="D169" s="229"/>
      <c r="E169" s="229"/>
      <c r="F169" s="249" t="s">
        <v>664</v>
      </c>
      <c r="G169" s="229"/>
      <c r="H169" s="229" t="s">
        <v>704</v>
      </c>
      <c r="I169" s="229" t="s">
        <v>666</v>
      </c>
      <c r="J169" s="229">
        <v>120</v>
      </c>
      <c r="K169" s="271"/>
    </row>
    <row r="170" spans="2:11" ht="15" customHeight="1">
      <c r="B170" s="250"/>
      <c r="C170" s="229" t="s">
        <v>713</v>
      </c>
      <c r="D170" s="229"/>
      <c r="E170" s="229"/>
      <c r="F170" s="249" t="s">
        <v>664</v>
      </c>
      <c r="G170" s="229"/>
      <c r="H170" s="229" t="s">
        <v>714</v>
      </c>
      <c r="I170" s="229" t="s">
        <v>666</v>
      </c>
      <c r="J170" s="229" t="s">
        <v>715</v>
      </c>
      <c r="K170" s="271"/>
    </row>
    <row r="171" spans="2:11" ht="15" customHeight="1">
      <c r="B171" s="250"/>
      <c r="C171" s="229" t="s">
        <v>612</v>
      </c>
      <c r="D171" s="229"/>
      <c r="E171" s="229"/>
      <c r="F171" s="249" t="s">
        <v>664</v>
      </c>
      <c r="G171" s="229"/>
      <c r="H171" s="229" t="s">
        <v>731</v>
      </c>
      <c r="I171" s="229" t="s">
        <v>666</v>
      </c>
      <c r="J171" s="229" t="s">
        <v>715</v>
      </c>
      <c r="K171" s="271"/>
    </row>
    <row r="172" spans="2:11" ht="15" customHeight="1">
      <c r="B172" s="250"/>
      <c r="C172" s="229" t="s">
        <v>669</v>
      </c>
      <c r="D172" s="229"/>
      <c r="E172" s="229"/>
      <c r="F172" s="249" t="s">
        <v>670</v>
      </c>
      <c r="G172" s="229"/>
      <c r="H172" s="229" t="s">
        <v>731</v>
      </c>
      <c r="I172" s="229" t="s">
        <v>666</v>
      </c>
      <c r="J172" s="229">
        <v>50</v>
      </c>
      <c r="K172" s="271"/>
    </row>
    <row r="173" spans="2:11" ht="15" customHeight="1">
      <c r="B173" s="250"/>
      <c r="C173" s="229" t="s">
        <v>672</v>
      </c>
      <c r="D173" s="229"/>
      <c r="E173" s="229"/>
      <c r="F173" s="249" t="s">
        <v>664</v>
      </c>
      <c r="G173" s="229"/>
      <c r="H173" s="229" t="s">
        <v>731</v>
      </c>
      <c r="I173" s="229" t="s">
        <v>674</v>
      </c>
      <c r="J173" s="229"/>
      <c r="K173" s="271"/>
    </row>
    <row r="174" spans="2:11" ht="15" customHeight="1">
      <c r="B174" s="250"/>
      <c r="C174" s="229" t="s">
        <v>683</v>
      </c>
      <c r="D174" s="229"/>
      <c r="E174" s="229"/>
      <c r="F174" s="249" t="s">
        <v>670</v>
      </c>
      <c r="G174" s="229"/>
      <c r="H174" s="229" t="s">
        <v>731</v>
      </c>
      <c r="I174" s="229" t="s">
        <v>666</v>
      </c>
      <c r="J174" s="229">
        <v>50</v>
      </c>
      <c r="K174" s="271"/>
    </row>
    <row r="175" spans="2:11" ht="15" customHeight="1">
      <c r="B175" s="250"/>
      <c r="C175" s="229" t="s">
        <v>691</v>
      </c>
      <c r="D175" s="229"/>
      <c r="E175" s="229"/>
      <c r="F175" s="249" t="s">
        <v>670</v>
      </c>
      <c r="G175" s="229"/>
      <c r="H175" s="229" t="s">
        <v>731</v>
      </c>
      <c r="I175" s="229" t="s">
        <v>666</v>
      </c>
      <c r="J175" s="229">
        <v>50</v>
      </c>
      <c r="K175" s="271"/>
    </row>
    <row r="176" spans="2:11" ht="15" customHeight="1">
      <c r="B176" s="250"/>
      <c r="C176" s="229" t="s">
        <v>689</v>
      </c>
      <c r="D176" s="229"/>
      <c r="E176" s="229"/>
      <c r="F176" s="249" t="s">
        <v>670</v>
      </c>
      <c r="G176" s="229"/>
      <c r="H176" s="229" t="s">
        <v>731</v>
      </c>
      <c r="I176" s="229" t="s">
        <v>666</v>
      </c>
      <c r="J176" s="229">
        <v>50</v>
      </c>
      <c r="K176" s="271"/>
    </row>
    <row r="177" spans="2:11" ht="15" customHeight="1">
      <c r="B177" s="250"/>
      <c r="C177" s="229" t="s">
        <v>109</v>
      </c>
      <c r="D177" s="229"/>
      <c r="E177" s="229"/>
      <c r="F177" s="249" t="s">
        <v>664</v>
      </c>
      <c r="G177" s="229"/>
      <c r="H177" s="229" t="s">
        <v>732</v>
      </c>
      <c r="I177" s="229" t="s">
        <v>733</v>
      </c>
      <c r="J177" s="229"/>
      <c r="K177" s="271"/>
    </row>
    <row r="178" spans="2:11" ht="15" customHeight="1">
      <c r="B178" s="250"/>
      <c r="C178" s="229" t="s">
        <v>60</v>
      </c>
      <c r="D178" s="229"/>
      <c r="E178" s="229"/>
      <c r="F178" s="249" t="s">
        <v>664</v>
      </c>
      <c r="G178" s="229"/>
      <c r="H178" s="229" t="s">
        <v>734</v>
      </c>
      <c r="I178" s="229" t="s">
        <v>735</v>
      </c>
      <c r="J178" s="229">
        <v>1</v>
      </c>
      <c r="K178" s="271"/>
    </row>
    <row r="179" spans="2:11" ht="15" customHeight="1">
      <c r="B179" s="250"/>
      <c r="C179" s="229" t="s">
        <v>56</v>
      </c>
      <c r="D179" s="229"/>
      <c r="E179" s="229"/>
      <c r="F179" s="249" t="s">
        <v>664</v>
      </c>
      <c r="G179" s="229"/>
      <c r="H179" s="229" t="s">
        <v>736</v>
      </c>
      <c r="I179" s="229" t="s">
        <v>666</v>
      </c>
      <c r="J179" s="229">
        <v>20</v>
      </c>
      <c r="K179" s="271"/>
    </row>
    <row r="180" spans="2:11" ht="15" customHeight="1">
      <c r="B180" s="250"/>
      <c r="C180" s="229" t="s">
        <v>57</v>
      </c>
      <c r="D180" s="229"/>
      <c r="E180" s="229"/>
      <c r="F180" s="249" t="s">
        <v>664</v>
      </c>
      <c r="G180" s="229"/>
      <c r="H180" s="229" t="s">
        <v>737</v>
      </c>
      <c r="I180" s="229" t="s">
        <v>666</v>
      </c>
      <c r="J180" s="229">
        <v>255</v>
      </c>
      <c r="K180" s="271"/>
    </row>
    <row r="181" spans="2:11" ht="15" customHeight="1">
      <c r="B181" s="250"/>
      <c r="C181" s="229" t="s">
        <v>110</v>
      </c>
      <c r="D181" s="229"/>
      <c r="E181" s="229"/>
      <c r="F181" s="249" t="s">
        <v>664</v>
      </c>
      <c r="G181" s="229"/>
      <c r="H181" s="229" t="s">
        <v>628</v>
      </c>
      <c r="I181" s="229" t="s">
        <v>666</v>
      </c>
      <c r="J181" s="229">
        <v>10</v>
      </c>
      <c r="K181" s="271"/>
    </row>
    <row r="182" spans="2:11" ht="15" customHeight="1">
      <c r="B182" s="250"/>
      <c r="C182" s="229" t="s">
        <v>111</v>
      </c>
      <c r="D182" s="229"/>
      <c r="E182" s="229"/>
      <c r="F182" s="249" t="s">
        <v>664</v>
      </c>
      <c r="G182" s="229"/>
      <c r="H182" s="229" t="s">
        <v>738</v>
      </c>
      <c r="I182" s="229" t="s">
        <v>699</v>
      </c>
      <c r="J182" s="229"/>
      <c r="K182" s="271"/>
    </row>
    <row r="183" spans="2:11" ht="15" customHeight="1">
      <c r="B183" s="250"/>
      <c r="C183" s="229" t="s">
        <v>739</v>
      </c>
      <c r="D183" s="229"/>
      <c r="E183" s="229"/>
      <c r="F183" s="249" t="s">
        <v>664</v>
      </c>
      <c r="G183" s="229"/>
      <c r="H183" s="229" t="s">
        <v>740</v>
      </c>
      <c r="I183" s="229" t="s">
        <v>699</v>
      </c>
      <c r="J183" s="229"/>
      <c r="K183" s="271"/>
    </row>
    <row r="184" spans="2:11" ht="15" customHeight="1">
      <c r="B184" s="250"/>
      <c r="C184" s="229" t="s">
        <v>728</v>
      </c>
      <c r="D184" s="229"/>
      <c r="E184" s="229"/>
      <c r="F184" s="249" t="s">
        <v>664</v>
      </c>
      <c r="G184" s="229"/>
      <c r="H184" s="229" t="s">
        <v>741</v>
      </c>
      <c r="I184" s="229" t="s">
        <v>699</v>
      </c>
      <c r="J184" s="229"/>
      <c r="K184" s="271"/>
    </row>
    <row r="185" spans="2:11" ht="15" customHeight="1">
      <c r="B185" s="250"/>
      <c r="C185" s="229" t="s">
        <v>113</v>
      </c>
      <c r="D185" s="229"/>
      <c r="E185" s="229"/>
      <c r="F185" s="249" t="s">
        <v>670</v>
      </c>
      <c r="G185" s="229"/>
      <c r="H185" s="229" t="s">
        <v>742</v>
      </c>
      <c r="I185" s="229" t="s">
        <v>666</v>
      </c>
      <c r="J185" s="229">
        <v>50</v>
      </c>
      <c r="K185" s="271"/>
    </row>
    <row r="186" spans="2:11" ht="15" customHeight="1">
      <c r="B186" s="250"/>
      <c r="C186" s="229" t="s">
        <v>743</v>
      </c>
      <c r="D186" s="229"/>
      <c r="E186" s="229"/>
      <c r="F186" s="249" t="s">
        <v>670</v>
      </c>
      <c r="G186" s="229"/>
      <c r="H186" s="229" t="s">
        <v>744</v>
      </c>
      <c r="I186" s="229" t="s">
        <v>745</v>
      </c>
      <c r="J186" s="229"/>
      <c r="K186" s="271"/>
    </row>
    <row r="187" spans="2:11" ht="15" customHeight="1">
      <c r="B187" s="250"/>
      <c r="C187" s="229" t="s">
        <v>746</v>
      </c>
      <c r="D187" s="229"/>
      <c r="E187" s="229"/>
      <c r="F187" s="249" t="s">
        <v>670</v>
      </c>
      <c r="G187" s="229"/>
      <c r="H187" s="229" t="s">
        <v>747</v>
      </c>
      <c r="I187" s="229" t="s">
        <v>745</v>
      </c>
      <c r="J187" s="229"/>
      <c r="K187" s="271"/>
    </row>
    <row r="188" spans="2:11" ht="15" customHeight="1">
      <c r="B188" s="250"/>
      <c r="C188" s="229" t="s">
        <v>748</v>
      </c>
      <c r="D188" s="229"/>
      <c r="E188" s="229"/>
      <c r="F188" s="249" t="s">
        <v>670</v>
      </c>
      <c r="G188" s="229"/>
      <c r="H188" s="229" t="s">
        <v>749</v>
      </c>
      <c r="I188" s="229" t="s">
        <v>745</v>
      </c>
      <c r="J188" s="229"/>
      <c r="K188" s="271"/>
    </row>
    <row r="189" spans="2:11" ht="15" customHeight="1">
      <c r="B189" s="250"/>
      <c r="C189" s="283" t="s">
        <v>750</v>
      </c>
      <c r="D189" s="229"/>
      <c r="E189" s="229"/>
      <c r="F189" s="249" t="s">
        <v>670</v>
      </c>
      <c r="G189" s="229"/>
      <c r="H189" s="229" t="s">
        <v>751</v>
      </c>
      <c r="I189" s="229" t="s">
        <v>752</v>
      </c>
      <c r="J189" s="284" t="s">
        <v>753</v>
      </c>
      <c r="K189" s="271"/>
    </row>
    <row r="190" spans="2:11" ht="15" customHeight="1">
      <c r="B190" s="250"/>
      <c r="C190" s="235" t="s">
        <v>45</v>
      </c>
      <c r="D190" s="229"/>
      <c r="E190" s="229"/>
      <c r="F190" s="249" t="s">
        <v>664</v>
      </c>
      <c r="G190" s="229"/>
      <c r="H190" s="226" t="s">
        <v>754</v>
      </c>
      <c r="I190" s="229" t="s">
        <v>755</v>
      </c>
      <c r="J190" s="229"/>
      <c r="K190" s="271"/>
    </row>
    <row r="191" spans="2:11" ht="15" customHeight="1">
      <c r="B191" s="250"/>
      <c r="C191" s="235" t="s">
        <v>756</v>
      </c>
      <c r="D191" s="229"/>
      <c r="E191" s="229"/>
      <c r="F191" s="249" t="s">
        <v>664</v>
      </c>
      <c r="G191" s="229"/>
      <c r="H191" s="229" t="s">
        <v>757</v>
      </c>
      <c r="I191" s="229" t="s">
        <v>699</v>
      </c>
      <c r="J191" s="229"/>
      <c r="K191" s="271"/>
    </row>
    <row r="192" spans="2:11" ht="15" customHeight="1">
      <c r="B192" s="250"/>
      <c r="C192" s="235" t="s">
        <v>758</v>
      </c>
      <c r="D192" s="229"/>
      <c r="E192" s="229"/>
      <c r="F192" s="249" t="s">
        <v>664</v>
      </c>
      <c r="G192" s="229"/>
      <c r="H192" s="229" t="s">
        <v>759</v>
      </c>
      <c r="I192" s="229" t="s">
        <v>699</v>
      </c>
      <c r="J192" s="229"/>
      <c r="K192" s="271"/>
    </row>
    <row r="193" spans="2:11" ht="15" customHeight="1">
      <c r="B193" s="250"/>
      <c r="C193" s="235" t="s">
        <v>760</v>
      </c>
      <c r="D193" s="229"/>
      <c r="E193" s="229"/>
      <c r="F193" s="249" t="s">
        <v>670</v>
      </c>
      <c r="G193" s="229"/>
      <c r="H193" s="229" t="s">
        <v>761</v>
      </c>
      <c r="I193" s="229" t="s">
        <v>699</v>
      </c>
      <c r="J193" s="229"/>
      <c r="K193" s="271"/>
    </row>
    <row r="194" spans="2:11" ht="15" customHeight="1">
      <c r="B194" s="277"/>
      <c r="C194" s="285"/>
      <c r="D194" s="259"/>
      <c r="E194" s="259"/>
      <c r="F194" s="259"/>
      <c r="G194" s="259"/>
      <c r="H194" s="259"/>
      <c r="I194" s="259"/>
      <c r="J194" s="259"/>
      <c r="K194" s="278"/>
    </row>
    <row r="195" spans="2:11" ht="18.75" customHeight="1">
      <c r="B195" s="226"/>
      <c r="C195" s="229"/>
      <c r="D195" s="229"/>
      <c r="E195" s="229"/>
      <c r="F195" s="249"/>
      <c r="G195" s="229"/>
      <c r="H195" s="229"/>
      <c r="I195" s="229"/>
      <c r="J195" s="229"/>
      <c r="K195" s="226"/>
    </row>
    <row r="196" spans="2:11" ht="18.75" customHeight="1">
      <c r="B196" s="226"/>
      <c r="C196" s="229"/>
      <c r="D196" s="229"/>
      <c r="E196" s="229"/>
      <c r="F196" s="249"/>
      <c r="G196" s="229"/>
      <c r="H196" s="229"/>
      <c r="I196" s="229"/>
      <c r="J196" s="229"/>
      <c r="K196" s="226"/>
    </row>
    <row r="197" spans="2:11" ht="18.75" customHeight="1">
      <c r="B197" s="236"/>
      <c r="C197" s="236"/>
      <c r="D197" s="236"/>
      <c r="E197" s="236"/>
      <c r="F197" s="236"/>
      <c r="G197" s="236"/>
      <c r="H197" s="236"/>
      <c r="I197" s="236"/>
      <c r="J197" s="236"/>
      <c r="K197" s="236"/>
    </row>
    <row r="198" spans="2:11" ht="13.5">
      <c r="B198" s="218"/>
      <c r="C198" s="219"/>
      <c r="D198" s="219"/>
      <c r="E198" s="219"/>
      <c r="F198" s="219"/>
      <c r="G198" s="219"/>
      <c r="H198" s="219"/>
      <c r="I198" s="219"/>
      <c r="J198" s="219"/>
      <c r="K198" s="220"/>
    </row>
    <row r="199" spans="2:11" ht="21">
      <c r="B199" s="221"/>
      <c r="C199" s="343" t="s">
        <v>762</v>
      </c>
      <c r="D199" s="343"/>
      <c r="E199" s="343"/>
      <c r="F199" s="343"/>
      <c r="G199" s="343"/>
      <c r="H199" s="343"/>
      <c r="I199" s="343"/>
      <c r="J199" s="343"/>
      <c r="K199" s="222"/>
    </row>
    <row r="200" spans="2:11" ht="25.5" customHeight="1">
      <c r="B200" s="221"/>
      <c r="C200" s="286" t="s">
        <v>763</v>
      </c>
      <c r="D200" s="286"/>
      <c r="E200" s="286"/>
      <c r="F200" s="286" t="s">
        <v>764</v>
      </c>
      <c r="G200" s="287"/>
      <c r="H200" s="346" t="s">
        <v>765</v>
      </c>
      <c r="I200" s="346"/>
      <c r="J200" s="346"/>
      <c r="K200" s="222"/>
    </row>
    <row r="201" spans="2:11" ht="5.25" customHeight="1">
      <c r="B201" s="250"/>
      <c r="C201" s="247"/>
      <c r="D201" s="247"/>
      <c r="E201" s="247"/>
      <c r="F201" s="247"/>
      <c r="G201" s="229"/>
      <c r="H201" s="247"/>
      <c r="I201" s="247"/>
      <c r="J201" s="247"/>
      <c r="K201" s="271"/>
    </row>
    <row r="202" spans="2:11" ht="15" customHeight="1">
      <c r="B202" s="250"/>
      <c r="C202" s="229" t="s">
        <v>755</v>
      </c>
      <c r="D202" s="229"/>
      <c r="E202" s="229"/>
      <c r="F202" s="249" t="s">
        <v>46</v>
      </c>
      <c r="G202" s="229"/>
      <c r="H202" s="345" t="s">
        <v>766</v>
      </c>
      <c r="I202" s="345"/>
      <c r="J202" s="345"/>
      <c r="K202" s="271"/>
    </row>
    <row r="203" spans="2:11" ht="15" customHeight="1">
      <c r="B203" s="250"/>
      <c r="C203" s="256"/>
      <c r="D203" s="229"/>
      <c r="E203" s="229"/>
      <c r="F203" s="249" t="s">
        <v>47</v>
      </c>
      <c r="G203" s="229"/>
      <c r="H203" s="345" t="s">
        <v>767</v>
      </c>
      <c r="I203" s="345"/>
      <c r="J203" s="345"/>
      <c r="K203" s="271"/>
    </row>
    <row r="204" spans="2:11" ht="15" customHeight="1">
      <c r="B204" s="250"/>
      <c r="C204" s="256"/>
      <c r="D204" s="229"/>
      <c r="E204" s="229"/>
      <c r="F204" s="249" t="s">
        <v>50</v>
      </c>
      <c r="G204" s="229"/>
      <c r="H204" s="345" t="s">
        <v>768</v>
      </c>
      <c r="I204" s="345"/>
      <c r="J204" s="345"/>
      <c r="K204" s="271"/>
    </row>
    <row r="205" spans="2:11" ht="15" customHeight="1">
      <c r="B205" s="250"/>
      <c r="C205" s="229"/>
      <c r="D205" s="229"/>
      <c r="E205" s="229"/>
      <c r="F205" s="249" t="s">
        <v>48</v>
      </c>
      <c r="G205" s="229"/>
      <c r="H205" s="345" t="s">
        <v>769</v>
      </c>
      <c r="I205" s="345"/>
      <c r="J205" s="345"/>
      <c r="K205" s="271"/>
    </row>
    <row r="206" spans="2:11" ht="15" customHeight="1">
      <c r="B206" s="250"/>
      <c r="C206" s="229"/>
      <c r="D206" s="229"/>
      <c r="E206" s="229"/>
      <c r="F206" s="249" t="s">
        <v>49</v>
      </c>
      <c r="G206" s="229"/>
      <c r="H206" s="345" t="s">
        <v>770</v>
      </c>
      <c r="I206" s="345"/>
      <c r="J206" s="345"/>
      <c r="K206" s="271"/>
    </row>
    <row r="207" spans="2:11" ht="15" customHeight="1">
      <c r="B207" s="250"/>
      <c r="C207" s="229"/>
      <c r="D207" s="229"/>
      <c r="E207" s="229"/>
      <c r="F207" s="249"/>
      <c r="G207" s="229"/>
      <c r="H207" s="229"/>
      <c r="I207" s="229"/>
      <c r="J207" s="229"/>
      <c r="K207" s="271"/>
    </row>
    <row r="208" spans="2:11" ht="15" customHeight="1">
      <c r="B208" s="250"/>
      <c r="C208" s="229" t="s">
        <v>711</v>
      </c>
      <c r="D208" s="229"/>
      <c r="E208" s="229"/>
      <c r="F208" s="249" t="s">
        <v>79</v>
      </c>
      <c r="G208" s="229"/>
      <c r="H208" s="345" t="s">
        <v>771</v>
      </c>
      <c r="I208" s="345"/>
      <c r="J208" s="345"/>
      <c r="K208" s="271"/>
    </row>
    <row r="209" spans="2:11" ht="15" customHeight="1">
      <c r="B209" s="250"/>
      <c r="C209" s="256"/>
      <c r="D209" s="229"/>
      <c r="E209" s="229"/>
      <c r="F209" s="249" t="s">
        <v>606</v>
      </c>
      <c r="G209" s="229"/>
      <c r="H209" s="345" t="s">
        <v>607</v>
      </c>
      <c r="I209" s="345"/>
      <c r="J209" s="345"/>
      <c r="K209" s="271"/>
    </row>
    <row r="210" spans="2:11" ht="15" customHeight="1">
      <c r="B210" s="250"/>
      <c r="C210" s="229"/>
      <c r="D210" s="229"/>
      <c r="E210" s="229"/>
      <c r="F210" s="249" t="s">
        <v>604</v>
      </c>
      <c r="G210" s="229"/>
      <c r="H210" s="345" t="s">
        <v>772</v>
      </c>
      <c r="I210" s="345"/>
      <c r="J210" s="345"/>
      <c r="K210" s="271"/>
    </row>
    <row r="211" spans="2:11" ht="15" customHeight="1">
      <c r="B211" s="288"/>
      <c r="C211" s="256"/>
      <c r="D211" s="256"/>
      <c r="E211" s="256"/>
      <c r="F211" s="249" t="s">
        <v>608</v>
      </c>
      <c r="G211" s="235"/>
      <c r="H211" s="344" t="s">
        <v>609</v>
      </c>
      <c r="I211" s="344"/>
      <c r="J211" s="344"/>
      <c r="K211" s="289"/>
    </row>
    <row r="212" spans="2:11" ht="15" customHeight="1">
      <c r="B212" s="288"/>
      <c r="C212" s="256"/>
      <c r="D212" s="256"/>
      <c r="E212" s="256"/>
      <c r="F212" s="249" t="s">
        <v>610</v>
      </c>
      <c r="G212" s="235"/>
      <c r="H212" s="344" t="s">
        <v>773</v>
      </c>
      <c r="I212" s="344"/>
      <c r="J212" s="344"/>
      <c r="K212" s="289"/>
    </row>
    <row r="213" spans="2:11" ht="15" customHeight="1">
      <c r="B213" s="288"/>
      <c r="C213" s="256"/>
      <c r="D213" s="256"/>
      <c r="E213" s="256"/>
      <c r="F213" s="290"/>
      <c r="G213" s="235"/>
      <c r="H213" s="291"/>
      <c r="I213" s="291"/>
      <c r="J213" s="291"/>
      <c r="K213" s="289"/>
    </row>
    <row r="214" spans="2:11" ht="15" customHeight="1">
      <c r="B214" s="288"/>
      <c r="C214" s="229" t="s">
        <v>735</v>
      </c>
      <c r="D214" s="256"/>
      <c r="E214" s="256"/>
      <c r="F214" s="249">
        <v>1</v>
      </c>
      <c r="G214" s="235"/>
      <c r="H214" s="344" t="s">
        <v>774</v>
      </c>
      <c r="I214" s="344"/>
      <c r="J214" s="344"/>
      <c r="K214" s="289"/>
    </row>
    <row r="215" spans="2:11" ht="15" customHeight="1">
      <c r="B215" s="288"/>
      <c r="C215" s="256"/>
      <c r="D215" s="256"/>
      <c r="E215" s="256"/>
      <c r="F215" s="249">
        <v>2</v>
      </c>
      <c r="G215" s="235"/>
      <c r="H215" s="344" t="s">
        <v>775</v>
      </c>
      <c r="I215" s="344"/>
      <c r="J215" s="344"/>
      <c r="K215" s="289"/>
    </row>
    <row r="216" spans="2:11" ht="15" customHeight="1">
      <c r="B216" s="288"/>
      <c r="C216" s="256"/>
      <c r="D216" s="256"/>
      <c r="E216" s="256"/>
      <c r="F216" s="249">
        <v>3</v>
      </c>
      <c r="G216" s="235"/>
      <c r="H216" s="344" t="s">
        <v>776</v>
      </c>
      <c r="I216" s="344"/>
      <c r="J216" s="344"/>
      <c r="K216" s="289"/>
    </row>
    <row r="217" spans="2:11" ht="15" customHeight="1">
      <c r="B217" s="288"/>
      <c r="C217" s="256"/>
      <c r="D217" s="256"/>
      <c r="E217" s="256"/>
      <c r="F217" s="249">
        <v>4</v>
      </c>
      <c r="G217" s="235"/>
      <c r="H217" s="344" t="s">
        <v>777</v>
      </c>
      <c r="I217" s="344"/>
      <c r="J217" s="344"/>
      <c r="K217" s="289"/>
    </row>
    <row r="218" spans="2:11" ht="12.75" customHeight="1">
      <c r="B218" s="292"/>
      <c r="C218" s="293"/>
      <c r="D218" s="293"/>
      <c r="E218" s="293"/>
      <c r="F218" s="293"/>
      <c r="G218" s="293"/>
      <c r="H218" s="293"/>
      <c r="I218" s="293"/>
      <c r="J218" s="293"/>
      <c r="K218" s="294"/>
    </row>
  </sheetData>
  <sheetProtection formatCells="0" formatColumns="0" formatRows="0" insertColumns="0" insertRows="0" insertHyperlinks="0" deleteColumns="0" deleteRows="0" sort="0" autoFilter="0" pivotTables="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C3:J3"/>
    <mergeCell ref="C9:J9"/>
    <mergeCell ref="D10:J10"/>
    <mergeCell ref="D15:J15"/>
    <mergeCell ref="C4:J4"/>
    <mergeCell ref="C6:J6"/>
    <mergeCell ref="C7:J7"/>
    <mergeCell ref="D11:J11"/>
    <mergeCell ref="D16:J16"/>
    <mergeCell ref="D17:J17"/>
    <mergeCell ref="F18:J18"/>
    <mergeCell ref="D33:J33"/>
    <mergeCell ref="D34:J34"/>
    <mergeCell ref="F20:J20"/>
    <mergeCell ref="F23:J23"/>
    <mergeCell ref="F21:J21"/>
    <mergeCell ref="F22:J22"/>
    <mergeCell ref="F19:J19"/>
    <mergeCell ref="D47:J47"/>
    <mergeCell ref="E48:J48"/>
    <mergeCell ref="E49:J49"/>
    <mergeCell ref="D51:J51"/>
    <mergeCell ref="E50:J50"/>
    <mergeCell ref="C52:J52"/>
    <mergeCell ref="C54:J54"/>
    <mergeCell ref="C55:J55"/>
    <mergeCell ref="D61:J61"/>
    <mergeCell ref="C57:J57"/>
    <mergeCell ref="D58:J58"/>
    <mergeCell ref="D59:J59"/>
    <mergeCell ref="D60:J60"/>
    <mergeCell ref="D69:J69"/>
    <mergeCell ref="D70:J70"/>
    <mergeCell ref="C75:J75"/>
    <mergeCell ref="D62:J62"/>
    <mergeCell ref="D65:J65"/>
    <mergeCell ref="D66:J66"/>
    <mergeCell ref="D68:J68"/>
    <mergeCell ref="D63:J63"/>
    <mergeCell ref="D67:J67"/>
  </mergeCells>
  <pageMargins left="0.59027779999999996" right="0.59027779999999996" top="0.59027779999999996" bottom="0.59027779999999996" header="0" footer="0"/>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5272916694DC544A94CD922D2879FA4" ma:contentTypeVersion="8" ma:contentTypeDescription="Vytvoří nový dokument" ma:contentTypeScope="" ma:versionID="2dc260400ec559f6eb367eb60daebcf8">
  <xsd:schema xmlns:xsd="http://www.w3.org/2001/XMLSchema" xmlns:xs="http://www.w3.org/2001/XMLSchema" xmlns:p="http://schemas.microsoft.com/office/2006/metadata/properties" xmlns:ns2="ccffa26a-5f0d-4829-a3e1-b96020c9973a" targetNamespace="http://schemas.microsoft.com/office/2006/metadata/properties" ma:root="true" ma:fieldsID="45227be36b239179eccaaaa3ce839772" ns2:_="">
    <xsd:import namespace="ccffa26a-5f0d-4829-a3e1-b96020c997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fa26a-5f0d-4829-a3e1-b96020c99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0386E-4375-4B53-A9B5-A80CB6487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fa26a-5f0d-4829-a3e1-b96020c99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5D141E-751B-4F7C-A9F6-12AB5E2A8421}">
  <ds:schemaRefs>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http://purl.org/dc/elements/1.1/"/>
    <ds:schemaRef ds:uri="http://purl.org/dc/dcmitype/"/>
    <ds:schemaRef ds:uri="ccffa26a-5f0d-4829-a3e1-b96020c9973a"/>
    <ds:schemaRef ds:uri="http://schemas.microsoft.com/office/2006/metadata/properties"/>
  </ds:schemaRefs>
</ds:datastoreItem>
</file>

<file path=customXml/itemProps3.xml><?xml version="1.0" encoding="utf-8"?>
<ds:datastoreItem xmlns:ds="http://schemas.openxmlformats.org/officeDocument/2006/customXml" ds:itemID="{EF399702-F900-4CF4-8AC1-B191F2907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L2020-06 - ZŠ D. a E. Zát...</vt:lpstr>
      <vt:lpstr>Pokyny pro vyplnění</vt:lpstr>
      <vt:lpstr>'L2020-06 - ZŠ D. a E. Zát...'!Názvy_tisku</vt:lpstr>
      <vt:lpstr>'Rekapitulace stavby'!Názvy_tisku</vt:lpstr>
      <vt:lpstr>'L2020-06 - ZŠ D. a E. Zát...'!Oblast_tisku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Přemysl Cieslar</dc:creator>
  <cp:lastModifiedBy>User</cp:lastModifiedBy>
  <cp:lastPrinted>2020-03-16T13:10:39Z</cp:lastPrinted>
  <dcterms:created xsi:type="dcterms:W3CDTF">2020-03-16T13:09:52Z</dcterms:created>
  <dcterms:modified xsi:type="dcterms:W3CDTF">2020-04-29T14:47:56Z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0x010100A5272916694DC544A94CD922D2879FA4</vt:lpwstr>
  </property>
</Properties>
</file>