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390" yWindow="585" windowWidth="24420" windowHeight="11700" activeTab="0"/>
  </bookViews>
  <sheets>
    <sheet name="Rekapitulace stavby" sheetId="1" r:id="rId1"/>
    <sheet name="L2019-53 - BD Komenského ..." sheetId="2" r:id="rId2"/>
    <sheet name="Pokyny pro vyplnění" sheetId="3" r:id="rId3"/>
  </sheets>
  <definedNames>
    <definedName name="_xlnm._FilterDatabase" localSheetId="1" hidden="1">'L2019-53 - BD Komenského ...'!$C$87:$K$284</definedName>
    <definedName name="_xlnm.Print_Area" localSheetId="1">'L2019-53 - BD Komenského ...'!$C$4:$J$37,'L2019-53 - BD Komenského ...'!$C$43:$J$71,'L2019-53 - BD Komenského ...'!$C$77:$K$284</definedName>
    <definedName name="_xlnm.Print_Area" localSheetId="2">'Pokyny pro vyplnění'!$B$2:$K$71,'Pokyny pro vyplnění'!$B$74:$K$118,'Pokyny pro vyplnění'!$B$121:$K$190,'Pokyny pro vyplnění'!$B$198:$K$218</definedName>
    <definedName name="_xlnm.Print_Area" localSheetId="0">'Rekapitulace stavby'!$D$4:$AO$36,'Rekapitulace stavby'!$C$42:$AQ$56</definedName>
    <definedName name="_xlnm.Print_Titles" localSheetId="0">'Rekapitulace stavby'!$52:$52</definedName>
    <definedName name="_xlnm.Print_Titles" localSheetId="1">'L2019-53 - BD Komenského ...'!$87:$87</definedName>
  </definedNames>
  <calcPr calcId="145621"/>
</workbook>
</file>

<file path=xl/sharedStrings.xml><?xml version="1.0" encoding="utf-8"?>
<sst xmlns="http://schemas.openxmlformats.org/spreadsheetml/2006/main" count="2729" uniqueCount="757">
  <si>
    <t>Export Komplet</t>
  </si>
  <si>
    <t>VZ</t>
  </si>
  <si>
    <t>2.0</t>
  </si>
  <si>
    <t>ZAMOK</t>
  </si>
  <si>
    <t>False</t>
  </si>
  <si>
    <t>{7b9bb40c-e4e2-45c7-97e3-019af675f25f}</t>
  </si>
  <si>
    <t>0,01</t>
  </si>
  <si>
    <t>21</t>
  </si>
  <si>
    <t>15</t>
  </si>
  <si>
    <t>REKAPITULACE STAVBY</t>
  </si>
  <si>
    <t>v ---  níže se nacházejí doplnkové a pomocné údaje k sestavám  --- v</t>
  </si>
  <si>
    <t>Návod na vyplnění</t>
  </si>
  <si>
    <t>0,001</t>
  </si>
  <si>
    <t>Kód:</t>
  </si>
  <si>
    <t>L2019-53</t>
  </si>
  <si>
    <t>Měnit lze pouze buňky se žlutým podbarvením!
1) v Rekapitulaci stavby vyplňte údaje o Uchazeči (přenesou se do ostatních sestav i v jiných listech)
2) na vybraných listech vyplňte v sestavě Soupis prací ceny u položek</t>
  </si>
  <si>
    <t>Stavba:</t>
  </si>
  <si>
    <t>BD Komenského 677 - Výměna oken</t>
  </si>
  <si>
    <t>KSO:</t>
  </si>
  <si>
    <t>803 56 12</t>
  </si>
  <si>
    <t>CC-CZ:</t>
  </si>
  <si>
    <t/>
  </si>
  <si>
    <t>Místo:</t>
  </si>
  <si>
    <t>Obec Třinec</t>
  </si>
  <si>
    <t>Datum:</t>
  </si>
  <si>
    <t>6. 10. 2019</t>
  </si>
  <si>
    <t>Zadavatel:</t>
  </si>
  <si>
    <t>IČ:</t>
  </si>
  <si>
    <t>00297313</t>
  </si>
  <si>
    <t>Statutární město Třinec</t>
  </si>
  <si>
    <t>DIČ:</t>
  </si>
  <si>
    <t>Uchazeč:</t>
  </si>
  <si>
    <t>Vyplň údaj</t>
  </si>
  <si>
    <t>Projektant:</t>
  </si>
  <si>
    <t>28640861</t>
  </si>
  <si>
    <t>Projekční kancelář lay-out s.r.o.</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</si>
  <si>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</si>
  <si>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</si>
  <si>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</si>
  <si>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</si>
  <si>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</si>
  <si>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</si>
  <si>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</si>
  <si>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</si>
  <si>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</si>
  <si>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</si>
  <si>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</si>
  <si>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</si>
  <si>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</si>
  <si>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</si>
  <si>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</si>
  <si>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</si>
  <si>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</si>
  <si>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</si>
  <si>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</si>
  <si>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</si>
  <si>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</si>
  <si>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</si>
  <si>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</si>
  <si>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</si>
  <si>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</si>
  <si>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</si>
  <si>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</si>
  <si>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</si>
  <si>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</si>
  <si>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</si>
  <si>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</si>
  <si>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</si>
  <si>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</si>
  <si>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</si>
  <si>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</si>
  <si>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</si>
  <si>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</si>
  <si>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</si>
  <si>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</si>
  <si>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</si>
  <si>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</si>
  <si>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</si>
  <si>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</si>
  <si>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</si>
  <si>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</si>
  <si>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</si>
  <si>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ostění</t>
  </si>
  <si>
    <t>Déllka ostění oken a dveří</t>
  </si>
  <si>
    <t>m</t>
  </si>
  <si>
    <t>627,25</t>
  </si>
  <si>
    <t>2</t>
  </si>
  <si>
    <t>KRYCÍ LIST SOUPISU PRACÍ</t>
  </si>
  <si>
    <t>REKAPITULACE ČLENĚNÍ SOUPISU PRACÍ</t>
  </si>
  <si>
    <t>Kód dílu - Popis</t>
  </si>
  <si>
    <t>Cena celkem [CZK]</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</si>
  <si>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</si>
  <si>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</si>
  <si>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</si>
  <si>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</si>
  <si>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</si>
  <si>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</si>
  <si>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</si>
  <si>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764 - Konstrukce klempířské</t>
  </si>
  <si>
    <t xml:space="preserve">    766 - Konstrukce truhlářské</t>
  </si>
  <si>
    <t xml:space="preserve">    767 - Konstrukce zámečnické</t>
  </si>
  <si>
    <t xml:space="preserve">    771 - Podlahy z dlaždic</t>
  </si>
  <si>
    <t xml:space="preserve">    773 - Podlahy z litého teraca</t>
  </si>
  <si>
    <t xml:space="preserve">    783 - Dokončovací práce - nátěry</t>
  </si>
  <si>
    <t xml:space="preserve">    784 - Dokončovací práce - malby a tapety</t>
  </si>
  <si>
    <t>HZS - Hodinové zúčtovací sazby</t>
  </si>
  <si>
    <t>0 -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</si>
  <si>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</si>
  <si>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</si>
  <si>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</si>
  <si>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</si>
  <si>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</si>
  <si>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</si>
  <si>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</si>
  <si>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</si>
  <si>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</si>
  <si>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</si>
  <si>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</si>
  <si>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</si>
  <si>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</si>
  <si>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</si>
  <si>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</si>
  <si>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</si>
  <si>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</si>
  <si>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</si>
  <si>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</si>
  <si>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612135001</t>
  </si>
  <si>
    <t>Vyrovnání nerovností podkladu vnitřních omítaných ploch maltou, tloušťky do 10 mm vápenocementovou stěn</t>
  </si>
  <si>
    <t>m2</t>
  </si>
  <si>
    <t>CS ÚRS 2019 01</t>
  </si>
  <si>
    <t>4</t>
  </si>
  <si>
    <t>-413447926</t>
  </si>
  <si>
    <t>PSC</t>
  </si>
  <si>
    <t xml:space="preserve">Poznámka k souboru cen:
1. V cenách nejsou započteny náklady na případné vkládání výztuže do vyrovnávací vrstvy; tyto se ocení cenami souboru cen 61.-14-10.. Potažení vnitřních ploch pletivem v části A04, katalogu 801-1 Budovy a haly - zděné a monolitické.
2. Ceny -5011 nelze použít, je-li předepsáno vkládání výztužné tkaniny; náklady se ocení cenami 61.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</si>
  <si>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VV</t>
  </si>
  <si>
    <t>ostění*0,35</t>
  </si>
  <si>
    <t>612325423</t>
  </si>
  <si>
    <t>Oprava vápenocementové omítky vnitřních ploch štukové dvouvrstvé, tloušťky do 20 mm a tloušťky štuku do 3 mm stěn, v rozsahu opravované plochy přes 30 do 50%</t>
  </si>
  <si>
    <t>1903640747</t>
  </si>
  <si>
    <t xml:space="preserve">Poznámka k souboru cen:
1. Pro ocenění opravy omítek plochy do 1 m2 se použijí ceny souboru cen 61. 32-52.. Vápenocementová omítka jednotlivých malých ploch.
</t>
  </si>
  <si>
    <t>3</t>
  </si>
  <si>
    <t>619995001</t>
  </si>
  <si>
    <t>Začištění omítek (s dodáním hmot) kolem oken, dveří, podlah, obkladů apod.</t>
  </si>
  <si>
    <t>178900687</t>
  </si>
  <si>
    <t xml:space="preserve">Poznámka k souboru cen:
1. Cenu -5001 lze použít pouze v případě provádění opravy nebo osazování nových oken, dveří, obkladů, podlah apod.; nelze ji použít v případech provádění opravy omítek nebo nové omítky v celé ploše.
</t>
  </si>
  <si>
    <t>622135001</t>
  </si>
  <si>
    <t>Vyrovnání nerovností podkladu vnějších omítaných ploch maltou, tloušťky do 10 mm vápenocementovou stěn</t>
  </si>
  <si>
    <t>797123189</t>
  </si>
  <si>
    <t xml:space="preserve">Poznámka k souboru cen:
1. V cenách nejsou započteny náklady na případné vkládání výztuže do vyrovnávací vrstvy; tyto se ocení cenami souboru cen 62.-14-10.. Potažení vnějších ploch pletivem v části A04, katalogu 801-1 Budovy a haly - zděné a monolitické.
2. Ceny -5011 nelze použít, je-li předepsáno vkládání výztužné tkaniny; náklady se ocení cenami 62.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</si>
  <si>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ostění*0,2</t>
  </si>
  <si>
    <t>5</t>
  </si>
  <si>
    <t>622142001</t>
  </si>
  <si>
    <t>Potažení vnějších ploch pletivem v ploše nebo pruzích, na plném podkladu sklovláknitým vtlačením do tmelu stěn</t>
  </si>
  <si>
    <t>-1364391660</t>
  </si>
  <si>
    <t xml:space="preserve">Poznámka k souboru cen:
1. V cenách -2001 jsou započteny i náklady na tmel.
</t>
  </si>
  <si>
    <t>622143003</t>
  </si>
  <si>
    <t>Montáž omítkových profilů plastových nebo pozinkovaných, upevněných vtlačením do podkladní vrstvy nebo přibitím rohových s tkaninou</t>
  </si>
  <si>
    <t>817772399</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</si>
  <si>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</si>
  <si>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7</t>
  </si>
  <si>
    <t>M</t>
  </si>
  <si>
    <t>59051486</t>
  </si>
  <si>
    <t>lišta rohová PVC 10/15cm s tkaninou</t>
  </si>
  <si>
    <t>8</t>
  </si>
  <si>
    <t>-1184114798</t>
  </si>
  <si>
    <t>627,25*1,05 'Přepočtené koeficientem množství</t>
  </si>
  <si>
    <t>622143004</t>
  </si>
  <si>
    <t>Montáž omítkových profilů plastových nebo pozinkovaných, upevněných vtlačením do podkladní vrstvy nebo přibitím začišťovacích samolepících pro vytvoření dilatujícího spoje s okenním rámem</t>
  </si>
  <si>
    <t>-1060755298</t>
  </si>
  <si>
    <t>ostění*2</t>
  </si>
  <si>
    <t>9</t>
  </si>
  <si>
    <t>59051476</t>
  </si>
  <si>
    <t>profil okenní začišťovací se sklovláknitou armovací tkaninou 9 mm/2,4 m</t>
  </si>
  <si>
    <t>-1675201636</t>
  </si>
  <si>
    <t>1254,5*1,05 'Přepočtené koeficientem množství</t>
  </si>
  <si>
    <t>10</t>
  </si>
  <si>
    <t>622212001</t>
  </si>
  <si>
    <t>Montáž kontaktního zateplení vnějšího ostění, nadpraží nebo parapetu z polystyrenových desek hloubky špalet do 200 mm, tloušťky desek do 40 mm</t>
  </si>
  <si>
    <t>184438323</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</si>
  <si>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t>
  </si>
  <si>
    <t>11</t>
  </si>
  <si>
    <t>28375931</t>
  </si>
  <si>
    <t>deska EPS 70 fasádní λ=0,039 tl 30mm</t>
  </si>
  <si>
    <t>-184576358</t>
  </si>
  <si>
    <t>627,25*0,2</t>
  </si>
  <si>
    <t>125,45*1,1 'Přepočtené koeficientem množství</t>
  </si>
  <si>
    <t>12</t>
  </si>
  <si>
    <t>622215121</t>
  </si>
  <si>
    <t>Oprava kontaktního zateplení z polystyrenových desek jednotlivých malých ploch tloušťky přes 80 do 120 mm stěn, plochy jednotlivě do 0,1 m2</t>
  </si>
  <si>
    <t>kus</t>
  </si>
  <si>
    <t>-1499607145</t>
  </si>
  <si>
    <t xml:space="preserve">Poznámka k souboru cen:
1. V cenách jsou započteny náklady na:
a) vyříznutí otvoru pro vložení opravované části,
b) upevnění vkládaných desek plochy do 0,1 m2 celoplošným lepením, desek přes 0,1 m2 lepením a talířovými hmoždinkami , včetně jejich dodávky,
c) přestěrkování vkládaných izolačních desek,
d) vložení sklovláknité tkaniny s přesahem.
2. Výměra opravy zateplení je rovna velikosti plochy vkládané části.
</t>
  </si>
  <si>
    <t>100"oprava děr po zapuštěných parapetech</t>
  </si>
  <si>
    <t>13</t>
  </si>
  <si>
    <t>622525203</t>
  </si>
  <si>
    <t>Oprava tenkovrstvé omítky vnějších ploch silikátové, akrylátové, silikonové nebo silikonsilikátové stěn, v rozsahu opravované plochy přes 30 do 50%</t>
  </si>
  <si>
    <t>1635282256</t>
  </si>
  <si>
    <t>14</t>
  </si>
  <si>
    <t>622531021</t>
  </si>
  <si>
    <t>Omítka tenkovrstvá silikonová vnějších ploch probarvená, včetně penetrace podkladu zrnitá, tloušťky 2,0 mm stěn</t>
  </si>
  <si>
    <t>-1906275682</t>
  </si>
  <si>
    <t>ostění*0,2*2</t>
  </si>
  <si>
    <t>629135102</t>
  </si>
  <si>
    <t>Vyrovnávací vrstva z cementové malty pod klempířskými prvky šířky přes 150 do 300 mm</t>
  </si>
  <si>
    <t>1251348920</t>
  </si>
  <si>
    <t>1,47*100+0,8*15+0,75*6</t>
  </si>
  <si>
    <t>16</t>
  </si>
  <si>
    <t>629991012</t>
  </si>
  <si>
    <t>Zakrytí vnějších ploch před znečištěním včetně pozdějšího odkrytí výplní otvorů a svislých ploch fólií přilepenou na začišťovací lištu</t>
  </si>
  <si>
    <t>1005614277</t>
  </si>
  <si>
    <t xml:space="preserve">Poznámka k souboru cen:
1. V ceně -1012 nejsou započteny náklady na dodávku a montáž začišťovací lišty; tyto se oceňují cenou 622 14-3004 této části katalogu a materiálem ve specifikaci.
</t>
  </si>
  <si>
    <t>1,5*1,4*100+1,75*2,2+1,5*2</t>
  </si>
  <si>
    <t>17</t>
  </si>
  <si>
    <t>629999011</t>
  </si>
  <si>
    <t>Příplatky k cenám úprav vnějších povrchů za zvýšenou pracnost při provádění styku dvou struktur na fasádě</t>
  </si>
  <si>
    <t>-2143723755</t>
  </si>
  <si>
    <t xml:space="preserve">Poznámka k souboru cen:
1. Cena -9001 je určena pro předepsané vícenásobné kropení např. u pórobetonu.
2. Cenu -9011 lze použít pro ocenění provádění:
a) různobarevných ploch omítek,
b) přechodů různých struktur omítek,
c) pracovní spáry v případě, že nelze provést celou plochu najednou,
d) šambrán,
e) přechodů různých materiálů.
3. Cena -9022 je určena pro ocenění omítání:
a) zaoblených rohů stěn s poloměrem větším než 100 mm jako příplatek ke stěnám,
b) kulatých sloupů jako příplatek k pilířům nebo sloupům. Měrná jednotka se určuje v m2 rozvinuté plochy zaoblení.
4. Ceny -9031 až -9032 jsou určeny pro omítání ploch s využitím omítkových profilů, kde úhrnná plocha jednotlivých otvorů v souvisle omítané fasádě je větší než 45 % z celkové plochy průčelí. Nevztahuje se na průčelí se souvislými pásy oken neohraničených omítkou alespoň ze tří stran. Měrná jednotka se určuje v m2 celkové omítané plochy jednotlivých průčelí (uliční, dvorní, štítové).
5. Ceny -9031 až -9032 nelze použít pro vyspravení, zatření, hydrofobizaci a tenkovrstvé omítky.
6. K cenám úprav vnějších povrchů lze případně použít i ceny příplatků souboru cen 619 99- této části katalogu
</t>
  </si>
  <si>
    <t>ostění"provedení šambrány</t>
  </si>
  <si>
    <t>18</t>
  </si>
  <si>
    <t>632451441</t>
  </si>
  <si>
    <t>Doplnění cementového potěru na mazaninách a betonových podkladech (s dodáním hmot), hlazeného dřevěným nebo ocelovým hladítkem, plochy jednotlivě do 1 m2 a tl. přes 30 do 40 mm</t>
  </si>
  <si>
    <t>-38353659</t>
  </si>
  <si>
    <t>1,5*0,3*2</t>
  </si>
  <si>
    <t>Ostatní konstrukce a práce, bourání</t>
  </si>
  <si>
    <t>19</t>
  </si>
  <si>
    <t>941111122</t>
  </si>
  <si>
    <t>Montáž lešení řadového trubkového lehkého pracovního s podlahami s provozním zatížením tř. 3 do 200 kg/m2 šířky tř. W09 přes 0,9 do 1,2 m, výšky přes 10 do 25 m</t>
  </si>
  <si>
    <t>-485612262</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</si>
  <si>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</si>
  <si>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40*13+47*13</t>
  </si>
  <si>
    <t>20</t>
  </si>
  <si>
    <t>941111221</t>
  </si>
  <si>
    <t>Montáž lešení řadového trubkového lehkého pracovního s podlahami s provozním zatížením tř. 3 do 200 kg/m2 Příplatek za první a každý další den použití lešení k ceně -1121</t>
  </si>
  <si>
    <t>-1914536665</t>
  </si>
  <si>
    <t>1131*84 'Přepočtené koeficientem množství</t>
  </si>
  <si>
    <t>941111822</t>
  </si>
  <si>
    <t>Demontáž lešení řadového trubkového lehkého pracovního s podlahami s provozním zatížením tř. 3 do 200 kg/m2 šířky tř. W09 přes 0,9 do 1,2 m, výšky přes 10 do 25 m</t>
  </si>
  <si>
    <t>-1742147620</t>
  </si>
  <si>
    <t xml:space="preserve">Poznámka k souboru cen:
1. Demontáž lešení řadového trubkového lehkého výšky přes 25 m se oceňuje individuálně.
</t>
  </si>
  <si>
    <t>22</t>
  </si>
  <si>
    <t>944511111</t>
  </si>
  <si>
    <t>Montáž ochranné sítě zavěšené na konstrukci lešení z textilie z umělých vláken</t>
  </si>
  <si>
    <t>1968164991</t>
  </si>
  <si>
    <t xml:space="preserve">Poznámka k souboru cen:
1. V cenách nejsou započteny náklady na lešení potřebné pro zavěšení sítí; toto lešení se oceňuje příslušnými cenami lešení.
</t>
  </si>
  <si>
    <t>23</t>
  </si>
  <si>
    <t>944511211</t>
  </si>
  <si>
    <t>Montáž ochranné sítě Příplatek za první a každý další den použití sítě k ceně -1111</t>
  </si>
  <si>
    <t>-1463823440</t>
  </si>
  <si>
    <t>24</t>
  </si>
  <si>
    <t>944511811</t>
  </si>
  <si>
    <t>Demontáž ochranné sítě zavěšené na konstrukci lešení z textilie z umělých vláken</t>
  </si>
  <si>
    <t>-2012882037</t>
  </si>
  <si>
    <t>25</t>
  </si>
  <si>
    <t>952901111</t>
  </si>
  <si>
    <t>Vyčištění budov nebo objektů před předáním do užívání budov bytové nebo občanské výstavby, světlé výšky podlaží do 4 m</t>
  </si>
  <si>
    <t>-1188347570</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</si>
  <si>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</si>
  <si>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430*4/3"1-4.NP</t>
  </si>
  <si>
    <t>230/3"1.PP</t>
  </si>
  <si>
    <t>Součet</t>
  </si>
  <si>
    <t>26</t>
  </si>
  <si>
    <t>965081611</t>
  </si>
  <si>
    <t>Odsekání soklíků včetně otlučení podkladní omítky až na zdivo rovných</t>
  </si>
  <si>
    <t>1870990624</t>
  </si>
  <si>
    <t>0,2*2*2</t>
  </si>
  <si>
    <t>27</t>
  </si>
  <si>
    <t>966080101</t>
  </si>
  <si>
    <t>Bourání kontaktního zateplení včetně povrchové úpravy omítkou nebo nátěrem z polystyrénových desek, tloušťky do 60 mm</t>
  </si>
  <si>
    <t>-146355949</t>
  </si>
  <si>
    <t>ostění*0,18</t>
  </si>
  <si>
    <t>28</t>
  </si>
  <si>
    <t>968062374</t>
  </si>
  <si>
    <t>Vybourání dřevěných rámů oken s křídly, dveřních zárubní, vrat, stěn, ostění nebo obkladů rámů oken s křídly zdvojených, plochy do 1 m2</t>
  </si>
  <si>
    <t>1098761544</t>
  </si>
  <si>
    <t xml:space="preserve">Poznámka k souboru cen:
1. V cenách -2244 až -2747 jsou započteny i náklady na vyvěšení křídel.
</t>
  </si>
  <si>
    <t>0,8*0,6*3</t>
  </si>
  <si>
    <t>29</t>
  </si>
  <si>
    <t>968072244</t>
  </si>
  <si>
    <t>Vybourání kovových rámů oken s křídly, dveřních zárubní, vrat, stěn, ostění nebo obkladů okenních rámů s křídly jednoduchých, plochy do 1 m2</t>
  </si>
  <si>
    <t>1603923162</t>
  </si>
  <si>
    <t xml:space="preserve">Poznámka k souboru cen:
1. V cenách -2244 až -2559 jsou započteny i náklady na vyvěšení křídel.
2. Cenou -2641 se oceňuje i vybourání nosné ocelové konstrukce pro sádrokartonové příčky.
</t>
  </si>
  <si>
    <t>0,8*0,6*12</t>
  </si>
  <si>
    <t>30</t>
  </si>
  <si>
    <t>968072456</t>
  </si>
  <si>
    <t>Vybourání kovových rámů oken s křídly, dveřních zárubní, vrat, stěn, ostění nebo obkladů dveřních zárubní, plochy přes 2 m2</t>
  </si>
  <si>
    <t>-690651568</t>
  </si>
  <si>
    <t>1,5*2</t>
  </si>
  <si>
    <t>31</t>
  </si>
  <si>
    <t>968082017</t>
  </si>
  <si>
    <t>Vybourání plastových rámů oken s křídly, dveřních zárubní, vrat rámu oken s křídly, plochy přes 2 do 4 m2</t>
  </si>
  <si>
    <t>-1635525476</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</si>
  <si>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</si>
  <si>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1,47*1,4*100</t>
  </si>
  <si>
    <t>32</t>
  </si>
  <si>
    <t>968082022</t>
  </si>
  <si>
    <t>Vybourání plastových rámů oken s křídly, dveřních zárubní, vrat dveřních zárubní, plochy přes 2 do 4 m2</t>
  </si>
  <si>
    <t>1137175986</t>
  </si>
  <si>
    <t>1,75*2,2</t>
  </si>
  <si>
    <t>33</t>
  </si>
  <si>
    <t>978013191</t>
  </si>
  <si>
    <t>Otlučení vápenných nebo vápenocementových omítek vnitřních ploch stěn s vyškrabáním spar, s očištěním zdiva, v rozsahu přes 50 do 100 %</t>
  </si>
  <si>
    <t>-169249236</t>
  </si>
  <si>
    <t xml:space="preserve">Poznámka k souboru cen:
1. Položky lze použít i pro ocenění otlučení sádrových, hliněných apod. vnitřních omítek.
</t>
  </si>
  <si>
    <t>997</t>
  </si>
  <si>
    <t>Přesun sutě</t>
  </si>
  <si>
    <t>34</t>
  </si>
  <si>
    <t>997013213</t>
  </si>
  <si>
    <t>Vnitrostaveništní doprava suti a vybouraných hmot vodorovně do 50 m svisle ručně (nošením po schodech) pro budovy a haly výšky přes 9 do 12 m</t>
  </si>
  <si>
    <t>t</t>
  </si>
  <si>
    <t>1999378286</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</si>
  <si>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</si>
  <si>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35</t>
  </si>
  <si>
    <t>997013501</t>
  </si>
  <si>
    <t>Odvoz suti a vybouraných hmot na skládku nebo meziskládku se složením, na vzdálenost do 1 km</t>
  </si>
  <si>
    <t>-982178257</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</si>
  <si>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</si>
  <si>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36</t>
  </si>
  <si>
    <t>997013509</t>
  </si>
  <si>
    <t>Odvoz suti a vybouraných hmot na skládku nebo meziskládku se složením, na vzdálenost Příplatek k ceně za každý další i započatý 1 km přes 1 km</t>
  </si>
  <si>
    <t>-903797689</t>
  </si>
  <si>
    <t>23,962*10 'Přepočtené koeficientem množství</t>
  </si>
  <si>
    <t>37</t>
  </si>
  <si>
    <t>997013831</t>
  </si>
  <si>
    <t>Poplatek za uložení stavebního odpadu na skládce (skládkovné) směsného stavebního a demoličního zatříděného do Katalogu odpadů pod kódem 170 904</t>
  </si>
  <si>
    <t>1400827362</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</si>
  <si>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</si>
  <si>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38</t>
  </si>
  <si>
    <t>997013831R01</t>
  </si>
  <si>
    <t>Příplatek za třídění stavebního odpadu, rozebrání plastových oken dle jednotlivých tříd odpadů</t>
  </si>
  <si>
    <t>1871503518</t>
  </si>
  <si>
    <t>998</t>
  </si>
  <si>
    <t>Přesun hmot</t>
  </si>
  <si>
    <t>39</t>
  </si>
  <si>
    <t>998011002</t>
  </si>
  <si>
    <t>Přesun hmot pro budovy občanské výstavby, bydlení, výrobu a služby s nosnou svislou konstrukcí zděnou z cihel, tvárnic nebo kamene vodorovná dopravní vzdálenost do 100 m pro budovy výšky přes 6 do 12 m</t>
  </si>
  <si>
    <t>-416805380</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</si>
  <si>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</si>
  <si>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</si>
  <si>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</si>
  <si>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764</t>
  </si>
  <si>
    <t>Konstrukce klempířské</t>
  </si>
  <si>
    <t>40</t>
  </si>
  <si>
    <t>764002851</t>
  </si>
  <si>
    <t>Demontáž klempířských konstrukcí oplechování parapetů do suti</t>
  </si>
  <si>
    <t>1563781544</t>
  </si>
  <si>
    <t>1,5*100+0,8*15</t>
  </si>
  <si>
    <t>41</t>
  </si>
  <si>
    <t>764216644</t>
  </si>
  <si>
    <t>Oplechování parapetů z pozinkovaného plechu s povrchovou úpravou rovných celoplošně lepené, bez rohů rš 330 mm</t>
  </si>
  <si>
    <t>2004356532</t>
  </si>
  <si>
    <t>42</t>
  </si>
  <si>
    <t>998764102</t>
  </si>
  <si>
    <t>Přesun hmot pro konstrukce klempířské stanovený z hmotnosti přesunovaného materiálu vodorovná dopravní vzdálenost do 50 m v objektech výšky přes 6 do 12 m</t>
  </si>
  <si>
    <t>1034466208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</si>
  <si>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</si>
  <si>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43</t>
  </si>
  <si>
    <t>998764181</t>
  </si>
  <si>
    <t>Přesun hmot pro konstrukce klempířské stanovený z hmotnosti přesunovaného materiálu Příplatek k cenám za přesun prováděný bez použití mechanizace pro jakoukoliv výšku objektu</t>
  </si>
  <si>
    <t>312653972</t>
  </si>
  <si>
    <t>766</t>
  </si>
  <si>
    <t>Konstrukce truhlářské</t>
  </si>
  <si>
    <t>44</t>
  </si>
  <si>
    <t>766441822</t>
  </si>
  <si>
    <t>Demontáž parapetních desek dřevěných nebo plastových šířky přes 300 mm délky přes 1m</t>
  </si>
  <si>
    <t>1923960345</t>
  </si>
  <si>
    <t>100+6</t>
  </si>
  <si>
    <t>45</t>
  </si>
  <si>
    <t>76646R01</t>
  </si>
  <si>
    <t>Doprava plastových výrobků</t>
  </si>
  <si>
    <t>komplet</t>
  </si>
  <si>
    <t>-1100877855</t>
  </si>
  <si>
    <t>46</t>
  </si>
  <si>
    <t>766622132</t>
  </si>
  <si>
    <t>Montáž oken plastových včetně montáže rámu plochy přes 1 m2 otevíravých do zdiva, výšky přes 1,5 do 2,5 m</t>
  </si>
  <si>
    <t>1907686848</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</si>
  <si>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</si>
  <si>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47</t>
  </si>
  <si>
    <t>61140054R01</t>
  </si>
  <si>
    <t>okno plastové otevíravé/sklopné trojsklo 1,47/1,4 m - dle specifikace P01</t>
  </si>
  <si>
    <t>1520664849</t>
  </si>
  <si>
    <t>48</t>
  </si>
  <si>
    <t>766622216</t>
  </si>
  <si>
    <t>Montáž oken plastových plochy do 1 m2 včetně montáže rámu otevíravých do zdiva</t>
  </si>
  <si>
    <t>-194888075</t>
  </si>
  <si>
    <t>49</t>
  </si>
  <si>
    <t>61140049R01</t>
  </si>
  <si>
    <t>okno plastové sklopné dvojsklo 0,8/0,6 m - dle specifikace P02</t>
  </si>
  <si>
    <t>1256883622</t>
  </si>
  <si>
    <t>50</t>
  </si>
  <si>
    <t>766629215</t>
  </si>
  <si>
    <t>Montáž oken dřevěných Příplatek k cenám za tepelnou izolaci mezi ostěním a rámem okna při rovném ostění, připojovací spára tl. do 45 mm (vnější i vnitřní)</t>
  </si>
  <si>
    <t>391778134</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</si>
  <si>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V cenách 766 62 - 9 . . Příplatek k cenám za tepelnou izolaci mezi ostěním a rámem okna jsou započteny náklady na izolaci vnější i vnitřní.
4. Délka izolace se určuje v metrech délky rámu okna.
</t>
  </si>
  <si>
    <t>(1,47+1,4)*2*100+(0,8+0,6)*2*15+1,75+2*2+1,5+2*2</t>
  </si>
  <si>
    <t>51</t>
  </si>
  <si>
    <t>766694112</t>
  </si>
  <si>
    <t>Montáž ostatních truhlářských konstrukcí parapetních desek dřevěných nebo plastových šířky do 300 mm, délky přes 1000 do 1600 mm</t>
  </si>
  <si>
    <t>360765449</t>
  </si>
  <si>
    <t xml:space="preserve">Poznámka k souboru cen:
1. Vcenách 766 69 - 3421 a 3422 jsou započteny i náklady na zaměření zřizovaných otvorů.
2. Cenami -97 . . nelze oceňovat venkovní krycí lišty balkónových dveří; tato montáž se oceňuje cenou -1610.
</t>
  </si>
  <si>
    <t>52</t>
  </si>
  <si>
    <t>61144401</t>
  </si>
  <si>
    <t>parapet plastový vnitřní komůrkový 250x20x1000mm</t>
  </si>
  <si>
    <t>-264439736</t>
  </si>
  <si>
    <t>1,5*100</t>
  </si>
  <si>
    <t>53</t>
  </si>
  <si>
    <t>61144019</t>
  </si>
  <si>
    <t>koncovka k parapetu plastovému vnitřnímu 1 pár</t>
  </si>
  <si>
    <t>sada</t>
  </si>
  <si>
    <t>-1879819983</t>
  </si>
  <si>
    <t>54</t>
  </si>
  <si>
    <t>998766102</t>
  </si>
  <si>
    <t>Přesun hmot pro konstrukce truhlářské stanovený z hmotnosti přesunovaného materiálu vodorovná dopravní vzdálenost do 50 m v objektech výšky přes 6 do 12 m</t>
  </si>
  <si>
    <t>-1414145349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</si>
  <si>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</si>
  <si>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55</t>
  </si>
  <si>
    <t>998766181</t>
  </si>
  <si>
    <t>Přesun hmot pro konstrukce truhlářské stanovený z hmotnosti přesunovaného materiálu Příplatek k ceně za přesun prováděný bez použití mechanizace pro jakoukoliv výšku objektu</t>
  </si>
  <si>
    <t>1970260830</t>
  </si>
  <si>
    <t>767</t>
  </si>
  <si>
    <t>Konstrukce zámečnické</t>
  </si>
  <si>
    <t>56</t>
  </si>
  <si>
    <t>767640221</t>
  </si>
  <si>
    <t>Montáž dveří ocelových vchodových dvoukřídlové bez nadsvětlíku</t>
  </si>
  <si>
    <t>567099968</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</si>
  <si>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</si>
  <si>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1+1</t>
  </si>
  <si>
    <t>57</t>
  </si>
  <si>
    <t>55341311R01</t>
  </si>
  <si>
    <t>kompletní dodávka hliníkových dveří dle specifikace - H01</t>
  </si>
  <si>
    <t>1736609062</t>
  </si>
  <si>
    <t>58</t>
  </si>
  <si>
    <t>55341311R02</t>
  </si>
  <si>
    <t>kompletní dodávka hliníkových dveří dle specifikace - H02</t>
  </si>
  <si>
    <t>-1430536618</t>
  </si>
  <si>
    <t>59</t>
  </si>
  <si>
    <t>767661811</t>
  </si>
  <si>
    <t>Demontáž mříží pevných nebo otevíravých</t>
  </si>
  <si>
    <t>-705653222</t>
  </si>
  <si>
    <t>60</t>
  </si>
  <si>
    <t>767662110</t>
  </si>
  <si>
    <t>Montáž mříží pevných, připevněných šroubováním</t>
  </si>
  <si>
    <t>1269281096</t>
  </si>
  <si>
    <t xml:space="preserve">Poznámka k souboru cen:
1. Cenami lze oceňovat pouze montáž mříží dodaných vcelku.
2. Montáž mříží z jednotlivých tyčových prvků se oceňuje cenami 767 99- . . Montáž ostatních atypických zámečnických konstrukcí.
3. V cenách není započtena montáž dokončení okování mříží otvíravých; tyto práce se oceňují cenami souboru cen 767 64- . . Montáž dveří.
</t>
  </si>
  <si>
    <t>0,8*0,6*15</t>
  </si>
  <si>
    <t>61</t>
  </si>
  <si>
    <t>767662110R01</t>
  </si>
  <si>
    <t>dodávka okenní mříže dle Specifikace - Z01 ,včetně povrchové úpravy</t>
  </si>
  <si>
    <t>-1944569265</t>
  </si>
  <si>
    <t>62</t>
  </si>
  <si>
    <t>998767101</t>
  </si>
  <si>
    <t>Přesun hmot pro zámečnické konstrukce stanovený z hmotnosti přesunovaného materiálu vodorovná dopravní vzdálenost do 50 m v objektech výšky do 6 m</t>
  </si>
  <si>
    <t>-1398913837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</si>
  <si>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</si>
  <si>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</si>
  <si>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</si>
  <si>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63</t>
  </si>
  <si>
    <t>771121011</t>
  </si>
  <si>
    <t>Příprava podkladu před provedením dlažby nátěr penetrační na podlahu</t>
  </si>
  <si>
    <t>-1491731855</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</si>
  <si>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</si>
  <si>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0,2*0,1*2*2</t>
  </si>
  <si>
    <t>64</t>
  </si>
  <si>
    <t>771474114</t>
  </si>
  <si>
    <t>Montáž soklů z dlaždic keramických lepených flexibilním lepidlem rovných, výšky přes 120 do 150 mm</t>
  </si>
  <si>
    <t>-870563937</t>
  </si>
  <si>
    <t>0,2*4</t>
  </si>
  <si>
    <t>65</t>
  </si>
  <si>
    <t>59761430</t>
  </si>
  <si>
    <t>dlažba keramická slinutá hladká do interiéru i exteriéru pro vysoké mechanické namáhání přes 35 do 45ks/m2</t>
  </si>
  <si>
    <t>-677026308</t>
  </si>
  <si>
    <t>0,909090909090909*1,1 'Přepočtené koeficientem množství</t>
  </si>
  <si>
    <t>66</t>
  </si>
  <si>
    <t>998771101</t>
  </si>
  <si>
    <t>Přesun hmot pro podlahy z dlaždic stanovený z hmotnosti přesunovaného materiálu vodorovná dopravní vzdálenost do 50 m v objektech výšky do 6 m</t>
  </si>
  <si>
    <t>-1478992165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</si>
  <si>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</si>
  <si>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773</t>
  </si>
  <si>
    <t>Podlahy z litého teraca</t>
  </si>
  <si>
    <t>67</t>
  </si>
  <si>
    <t>773500910</t>
  </si>
  <si>
    <t>Opravy litých teracových podlah tl. do 30 mm vysekaných pásů šířky do 150 mm</t>
  </si>
  <si>
    <t>1039354827</t>
  </si>
  <si>
    <t xml:space="preserve">Poznámka k souboru cen:
1. V cenách nejsou započteny náklady na vysekání; tyto práce se oceňují cenami katalogu 801-3 Budovy a haly - bourání konstrukcí.
</t>
  </si>
  <si>
    <t>1,75*0,2</t>
  </si>
  <si>
    <t>68</t>
  </si>
  <si>
    <t>998773101</t>
  </si>
  <si>
    <t>Přesun hmot pro podlahy teracové lité stanovený z hmotnosti přesunovaného materiálu vodorovná dopravní vzdálenost do 50 m v objektech výšky do 6 m</t>
  </si>
  <si>
    <t>1231576841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</si>
  <si>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</si>
  <si>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783</t>
  </si>
  <si>
    <t>Dokončovací práce - nátěry</t>
  </si>
  <si>
    <t>69</t>
  </si>
  <si>
    <t>783442101</t>
  </si>
  <si>
    <t>Tmelení klempířských konstrukcí šířky spáry do 2 mm, tmelem polyuretanovým</t>
  </si>
  <si>
    <t>1542256365</t>
  </si>
  <si>
    <t>784</t>
  </si>
  <si>
    <t>Dokončovací práce - malby a tapety</t>
  </si>
  <si>
    <t>70</t>
  </si>
  <si>
    <t>784171101</t>
  </si>
  <si>
    <t>Zakrytí nemalovaných ploch (materiál ve specifikaci) včetně pozdějšího odkrytí podlah</t>
  </si>
  <si>
    <t>2069090427</t>
  </si>
  <si>
    <t xml:space="preserve">Poznámka k souboru cen:
1. V cenách nejsou započteny náklady na dodávku fólie, tyto se oceňují ve speifikaci.Ztratné lze stanovit ve výši 5%.
</t>
  </si>
  <si>
    <t>47*2*1*4"1-4.NP</t>
  </si>
  <si>
    <t>71</t>
  </si>
  <si>
    <t>28323151</t>
  </si>
  <si>
    <t>papír separační potažený PE fólií</t>
  </si>
  <si>
    <t>1624680252</t>
  </si>
  <si>
    <t>72</t>
  </si>
  <si>
    <t>784181121</t>
  </si>
  <si>
    <t>Penetrace podkladu jednonásobná hloubková v místnostech výšky do 3,80 m</t>
  </si>
  <si>
    <t>724854858</t>
  </si>
  <si>
    <t>ostění*0,5</t>
  </si>
  <si>
    <t>73</t>
  </si>
  <si>
    <t>784191003</t>
  </si>
  <si>
    <t>Čištění vnitřních ploch hrubý úklid po provedení malířských prací omytím oken dvojitých nebo zdvojených</t>
  </si>
  <si>
    <t>-1179657611</t>
  </si>
  <si>
    <t>(1,47*1,4*100+0,8*0,6*15+1,75*2,2+1,5*2)*2</t>
  </si>
  <si>
    <t>74</t>
  </si>
  <si>
    <t>784211001</t>
  </si>
  <si>
    <t>Malby z malířských směsí otěruvzdorných za mokra jednonásobné, bílé za mokra otěruvzdorné výborně v místnostech výšky do 3,80 m</t>
  </si>
  <si>
    <t>852300071</t>
  </si>
  <si>
    <t>75</t>
  </si>
  <si>
    <t>784211101</t>
  </si>
  <si>
    <t>Malby z malířských směsí otěruvzdorných za mokra dvojnásobné, bílé za mokra otěruvzdorné výborně v místnostech výšky do 3,80 m</t>
  </si>
  <si>
    <t>-727056612</t>
  </si>
  <si>
    <t>HZS</t>
  </si>
  <si>
    <t>Hodinové zúčtovací sazby</t>
  </si>
  <si>
    <t>76</t>
  </si>
  <si>
    <t>HZS2221</t>
  </si>
  <si>
    <t>Hodinové zúčtovací sazby profesí PSV provádění stavebních instalací elektrikář</t>
  </si>
  <si>
    <t>hod</t>
  </si>
  <si>
    <t>512</t>
  </si>
  <si>
    <t>-1357785553</t>
  </si>
  <si>
    <t>8"zapojení domícího el. vrátného odzkoušení</t>
  </si>
  <si>
    <t>8"úprava venkovního rozvodu osvětlení u vstupních dveří</t>
  </si>
  <si>
    <t>77</t>
  </si>
  <si>
    <t>HZS2222</t>
  </si>
  <si>
    <t>Hodinové zúčtovací sazby profesí PSV provádění stavebních instalací elektrikář odborný</t>
  </si>
  <si>
    <t>628228295</t>
  </si>
  <si>
    <t>8"výchozí revize</t>
  </si>
  <si>
    <t>Vedlejší rozpočtové náklady</t>
  </si>
  <si>
    <t>78</t>
  </si>
  <si>
    <t>032002000</t>
  </si>
  <si>
    <t>Vybavení staveniště, buňkoviště, suché WC, apod.</t>
  </si>
  <si>
    <t>1024</t>
  </si>
  <si>
    <t>1345970932</t>
  </si>
  <si>
    <t>79</t>
  </si>
  <si>
    <t>034203000</t>
  </si>
  <si>
    <t>Oplocení staveniště mobilní V=1,8 m, včetně nájemného a demontáže</t>
  </si>
  <si>
    <t>210991012</t>
  </si>
  <si>
    <t>2*54"oplocení lešení</t>
  </si>
  <si>
    <t>80</t>
  </si>
  <si>
    <t>034403000</t>
  </si>
  <si>
    <t>Dočasné dopravní značení na staveništi - montáž, nájemné + demontáž, včetně vyřízení povolení na odboru dopravy MěÚ Třinec</t>
  </si>
  <si>
    <t>-602187871</t>
  </si>
  <si>
    <t>81</t>
  </si>
  <si>
    <t>034503000</t>
  </si>
  <si>
    <t>Informační tabule na staveništi, BOZP, pro veřejnost apod.</t>
  </si>
  <si>
    <t>1869004275</t>
  </si>
  <si>
    <t>82</t>
  </si>
  <si>
    <t>039002000</t>
  </si>
  <si>
    <t>Zrušení zařízení staveniště</t>
  </si>
  <si>
    <t>1494300070</t>
  </si>
  <si>
    <t>83</t>
  </si>
  <si>
    <t>039203000</t>
  </si>
  <si>
    <t>Úprava a uklizení terénu po zrušení zařízení staveniště</t>
  </si>
  <si>
    <t>1972851327</t>
  </si>
  <si>
    <t>84</t>
  </si>
  <si>
    <t>065002000</t>
  </si>
  <si>
    <t>Mimostaveništní doprava materiálů, pracovníků apod.</t>
  </si>
  <si>
    <t>31632994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</si>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</sst>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5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2" fillId="0" borderId="0" xfId="0" applyFont="1" applyAlignment="1" applyProtection="1">
      <alignment horizontal="left" vertical="center"/>
      <protection/>
    </xf>
    <xf numFmtId="0" fontId="13"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3"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6"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17"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19" fillId="4" borderId="13" xfId="0" applyFont="1" applyFill="1" applyBorder="1" applyAlignment="1" applyProtection="1">
      <alignment horizontal="center" vertical="center"/>
      <protection/>
    </xf>
    <xf numFmtId="0" fontId="20" fillId="0" borderId="14" xfId="0" applyFont="1" applyBorder="1" applyAlignment="1" applyProtection="1">
      <alignment horizontal="center" vertical="center" wrapText="1"/>
      <protection/>
    </xf>
    <xf numFmtId="0" fontId="20" fillId="0" borderId="15" xfId="0" applyFont="1" applyBorder="1" applyAlignment="1" applyProtection="1">
      <alignment horizontal="center" vertical="center" wrapText="1"/>
      <protection/>
    </xf>
    <xf numFmtId="0" fontId="20"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4" fillId="0" borderId="3"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4" fontId="21"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8" fillId="0" borderId="18" xfId="0" applyNumberFormat="1" applyFont="1" applyBorder="1" applyAlignment="1" applyProtection="1">
      <alignment vertical="center"/>
      <protection/>
    </xf>
    <xf numFmtId="4" fontId="18" fillId="0" borderId="0" xfId="0" applyNumberFormat="1" applyFont="1" applyBorder="1" applyAlignment="1" applyProtection="1">
      <alignment vertical="center"/>
      <protection/>
    </xf>
    <xf numFmtId="166" fontId="18" fillId="0" borderId="0" xfId="0" applyNumberFormat="1" applyFont="1" applyBorder="1" applyAlignment="1" applyProtection="1">
      <alignment vertical="center"/>
      <protection/>
    </xf>
    <xf numFmtId="4" fontId="18" fillId="0" borderId="12" xfId="0" applyNumberFormat="1" applyFont="1" applyBorder="1" applyAlignment="1" applyProtection="1">
      <alignment vertical="center"/>
      <protection/>
    </xf>
    <xf numFmtId="0" fontId="4" fillId="0" borderId="0" xfId="0" applyFont="1" applyAlignment="1">
      <alignment horizontal="left" vertical="center"/>
    </xf>
    <xf numFmtId="0" fontId="22" fillId="0" borderId="0" xfId="20" applyFont="1" applyAlignment="1">
      <alignment horizontal="center" vertical="center"/>
    </xf>
    <xf numFmtId="0" fontId="5" fillId="0" borderId="3" xfId="0" applyFont="1" applyBorder="1" applyAlignment="1" applyProtection="1">
      <alignment vertical="center"/>
      <protection/>
    </xf>
    <xf numFmtId="0" fontId="23" fillId="0" borderId="0" xfId="0" applyFont="1" applyAlignment="1" applyProtection="1">
      <alignment vertical="center"/>
      <protection/>
    </xf>
    <xf numFmtId="0" fontId="24" fillId="0" borderId="0" xfId="0"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5" fillId="0" borderId="19" xfId="0" applyNumberFormat="1" applyFont="1" applyBorder="1" applyAlignment="1" applyProtection="1">
      <alignment vertical="center"/>
      <protection/>
    </xf>
    <xf numFmtId="4" fontId="25" fillId="0" borderId="20"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4" fontId="25" fillId="0" borderId="21"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26"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2"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6" fillId="0" borderId="0" xfId="0" applyFont="1" applyAlignment="1">
      <alignment horizontal="left" vertical="center"/>
    </xf>
    <xf numFmtId="4" fontId="21"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19"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19" fillId="4" borderId="0" xfId="0" applyFont="1" applyFill="1" applyAlignment="1" applyProtection="1">
      <alignment horizontal="right" vertical="center"/>
      <protection/>
    </xf>
    <xf numFmtId="0" fontId="27"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19" fillId="4" borderId="14" xfId="0" applyFont="1" applyFill="1" applyBorder="1" applyAlignment="1" applyProtection="1">
      <alignment horizontal="center" vertical="center" wrapText="1"/>
      <protection/>
    </xf>
    <xf numFmtId="0" fontId="19" fillId="4" borderId="15" xfId="0" applyFont="1" applyFill="1" applyBorder="1" applyAlignment="1" applyProtection="1">
      <alignment horizontal="center" vertical="center" wrapText="1"/>
      <protection/>
    </xf>
    <xf numFmtId="0" fontId="19" fillId="4" borderId="15" xfId="0" applyFont="1" applyFill="1" applyBorder="1" applyAlignment="1" applyProtection="1">
      <alignment horizontal="center" vertical="center" wrapText="1"/>
      <protection locked="0"/>
    </xf>
    <xf numFmtId="0" fontId="19" fillId="4" borderId="16"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1" fillId="0" borderId="0" xfId="0" applyNumberFormat="1" applyFont="1" applyAlignment="1" applyProtection="1">
      <alignment/>
      <protection/>
    </xf>
    <xf numFmtId="166" fontId="28" fillId="0" borderId="10" xfId="0" applyNumberFormat="1" applyFont="1" applyBorder="1" applyAlignment="1" applyProtection="1">
      <alignment/>
      <protection/>
    </xf>
    <xf numFmtId="166" fontId="28" fillId="0" borderId="11" xfId="0" applyNumberFormat="1" applyFont="1" applyBorder="1" applyAlignment="1" applyProtection="1">
      <alignment/>
      <protection/>
    </xf>
    <xf numFmtId="4" fontId="17"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8"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2"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8"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2" xfId="0" applyNumberFormat="1" applyFont="1" applyBorder="1" applyAlignment="1" applyProtection="1">
      <alignment vertical="center"/>
      <protection/>
    </xf>
    <xf numFmtId="4" fontId="0" fillId="0" borderId="0" xfId="0" applyNumberFormat="1" applyFont="1" applyAlignment="1">
      <alignment vertical="center"/>
    </xf>
    <xf numFmtId="0" fontId="29" fillId="0" borderId="0" xfId="0" applyFont="1" applyAlignment="1" applyProtection="1">
      <alignment horizontal="left" vertical="center"/>
      <protection/>
    </xf>
    <xf numFmtId="0" fontId="30" fillId="0" borderId="0" xfId="0" applyFont="1" applyAlignment="1" applyProtection="1">
      <alignment vertical="center" wrapText="1"/>
      <protection/>
    </xf>
    <xf numFmtId="0" fontId="0" fillId="0" borderId="18"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8"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2" xfId="0" applyFont="1" applyBorder="1" applyAlignment="1" applyProtection="1">
      <alignment vertical="center"/>
      <protection/>
    </xf>
    <xf numFmtId="0" fontId="9" fillId="0" borderId="0" xfId="0" applyFont="1" applyAlignment="1">
      <alignment horizontal="left" vertical="center"/>
    </xf>
    <xf numFmtId="0" fontId="31" fillId="0" borderId="22" xfId="0" applyFont="1" applyBorder="1" applyAlignment="1" applyProtection="1">
      <alignment horizontal="center" vertical="center"/>
      <protection/>
    </xf>
    <xf numFmtId="49" fontId="31" fillId="0" borderId="22" xfId="0" applyNumberFormat="1" applyFont="1" applyBorder="1" applyAlignment="1" applyProtection="1">
      <alignment horizontal="left" vertical="center" wrapText="1"/>
      <protection/>
    </xf>
    <xf numFmtId="0" fontId="31" fillId="0" borderId="22" xfId="0" applyFont="1" applyBorder="1" applyAlignment="1" applyProtection="1">
      <alignment horizontal="left" vertical="center" wrapText="1"/>
      <protection/>
    </xf>
    <xf numFmtId="0" fontId="31" fillId="0" borderId="22" xfId="0" applyFont="1" applyBorder="1" applyAlignment="1" applyProtection="1">
      <alignment horizontal="center" vertical="center" wrapText="1"/>
      <protection/>
    </xf>
    <xf numFmtId="167" fontId="31" fillId="0" borderId="22" xfId="0" applyNumberFormat="1" applyFont="1" applyBorder="1" applyAlignment="1" applyProtection="1">
      <alignment vertical="center"/>
      <protection/>
    </xf>
    <xf numFmtId="4" fontId="31" fillId="2" borderId="22" xfId="0" applyNumberFormat="1" applyFont="1" applyFill="1" applyBorder="1" applyAlignment="1" applyProtection="1">
      <alignment vertical="center"/>
      <protection locked="0"/>
    </xf>
    <xf numFmtId="4" fontId="31" fillId="0" borderId="22" xfId="0" applyNumberFormat="1" applyFont="1" applyBorder="1" applyAlignment="1" applyProtection="1">
      <alignment vertical="center"/>
      <protection/>
    </xf>
    <xf numFmtId="0" fontId="31" fillId="0" borderId="3" xfId="0" applyFont="1" applyBorder="1" applyAlignment="1">
      <alignment vertical="center"/>
    </xf>
    <xf numFmtId="0" fontId="31" fillId="2" borderId="18" xfId="0" applyFont="1" applyFill="1" applyBorder="1" applyAlignment="1" applyProtection="1">
      <alignment horizontal="left" vertical="center"/>
      <protection locked="0"/>
    </xf>
    <xf numFmtId="0" fontId="31" fillId="0" borderId="0" xfId="0" applyFont="1" applyBorder="1" applyAlignment="1" applyProtection="1">
      <alignment horizontal="center"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0" fillId="0" borderId="0" xfId="0" applyAlignment="1">
      <alignment vertical="top"/>
    </xf>
    <xf numFmtId="0" fontId="32" fillId="0" borderId="23" xfId="0" applyFont="1" applyBorder="1" applyAlignment="1">
      <alignment vertical="center" wrapText="1"/>
    </xf>
    <xf numFmtId="0" fontId="32" fillId="0" borderId="24" xfId="0" applyFont="1" applyBorder="1" applyAlignment="1">
      <alignment vertical="center" wrapText="1"/>
    </xf>
    <xf numFmtId="0" fontId="32" fillId="0" borderId="25" xfId="0" applyFont="1" applyBorder="1" applyAlignment="1">
      <alignment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6" xfId="0" applyFont="1" applyBorder="1" applyAlignment="1">
      <alignment vertical="center" wrapText="1"/>
    </xf>
    <xf numFmtId="0" fontId="32" fillId="0" borderId="27" xfId="0" applyFont="1" applyBorder="1" applyAlignment="1">
      <alignment vertical="center" wrapText="1"/>
    </xf>
    <xf numFmtId="0" fontId="34" fillId="0" borderId="0" xfId="0" applyFont="1" applyBorder="1" applyAlignment="1">
      <alignment horizontal="left" vertical="center" wrapText="1"/>
    </xf>
    <xf numFmtId="0" fontId="35" fillId="0" borderId="0" xfId="0" applyFont="1" applyBorder="1" applyAlignment="1">
      <alignment horizontal="left" vertical="center" wrapText="1"/>
    </xf>
    <xf numFmtId="0" fontId="35" fillId="0" borderId="26" xfId="0" applyFont="1" applyBorder="1" applyAlignment="1">
      <alignment vertical="center" wrapText="1"/>
    </xf>
    <xf numFmtId="0" fontId="35" fillId="0" borderId="0" xfId="0" applyFont="1" applyBorder="1" applyAlignment="1">
      <alignment vertical="center" wrapText="1"/>
    </xf>
    <xf numFmtId="0" fontId="35" fillId="0" borderId="0" xfId="0" applyFont="1" applyBorder="1" applyAlignment="1">
      <alignment horizontal="left" vertical="center"/>
    </xf>
    <xf numFmtId="0" fontId="35" fillId="0" borderId="0" xfId="0" applyFont="1" applyBorder="1" applyAlignment="1">
      <alignment vertical="center"/>
    </xf>
    <xf numFmtId="49" fontId="35" fillId="0" borderId="0" xfId="0" applyNumberFormat="1" applyFont="1" applyBorder="1" applyAlignment="1">
      <alignment vertical="center" wrapText="1"/>
    </xf>
    <xf numFmtId="0" fontId="32" fillId="0" borderId="28" xfId="0" applyFont="1" applyBorder="1" applyAlignment="1">
      <alignment vertical="center" wrapText="1"/>
    </xf>
    <xf numFmtId="0" fontId="36" fillId="0" borderId="29" xfId="0" applyFont="1" applyBorder="1" applyAlignment="1">
      <alignment vertical="center" wrapText="1"/>
    </xf>
    <xf numFmtId="0" fontId="32" fillId="0" borderId="30" xfId="0" applyFont="1" applyBorder="1" applyAlignment="1">
      <alignment vertical="center" wrapText="1"/>
    </xf>
    <xf numFmtId="0" fontId="32" fillId="0" borderId="0" xfId="0" applyFont="1" applyBorder="1" applyAlignment="1">
      <alignment vertical="top"/>
    </xf>
    <xf numFmtId="0" fontId="32" fillId="0" borderId="0" xfId="0" applyFont="1" applyAlignment="1">
      <alignment vertical="top"/>
    </xf>
    <xf numFmtId="0" fontId="32" fillId="0" borderId="23" xfId="0" applyFont="1" applyBorder="1" applyAlignment="1">
      <alignment horizontal="left" vertical="center"/>
    </xf>
    <xf numFmtId="0" fontId="32" fillId="0" borderId="24" xfId="0" applyFont="1" applyBorder="1" applyAlignment="1">
      <alignment horizontal="left" vertical="center"/>
    </xf>
    <xf numFmtId="0" fontId="32" fillId="0" borderId="25" xfId="0" applyFont="1" applyBorder="1" applyAlignment="1">
      <alignment horizontal="left" vertical="center"/>
    </xf>
    <xf numFmtId="0" fontId="32" fillId="0" borderId="26" xfId="0" applyFont="1" applyBorder="1" applyAlignment="1">
      <alignment horizontal="left" vertical="center"/>
    </xf>
    <xf numFmtId="0" fontId="32" fillId="0" borderId="27" xfId="0" applyFont="1" applyBorder="1" applyAlignment="1">
      <alignment horizontal="left" vertical="center"/>
    </xf>
    <xf numFmtId="0" fontId="34" fillId="0" borderId="0" xfId="0" applyFont="1" applyBorder="1" applyAlignment="1">
      <alignment horizontal="left" vertical="center"/>
    </xf>
    <xf numFmtId="0" fontId="37" fillId="0" borderId="0" xfId="0" applyFont="1" applyAlignment="1">
      <alignment horizontal="left" vertical="center"/>
    </xf>
    <xf numFmtId="0" fontId="34" fillId="0" borderId="29" xfId="0" applyFont="1" applyBorder="1" applyAlignment="1">
      <alignment horizontal="left" vertical="center"/>
    </xf>
    <xf numFmtId="0" fontId="34" fillId="0" borderId="29" xfId="0" applyFont="1" applyBorder="1" applyAlignment="1">
      <alignment horizontal="center" vertical="center"/>
    </xf>
    <xf numFmtId="0" fontId="37" fillId="0" borderId="29" xfId="0" applyFont="1" applyBorder="1" applyAlignment="1">
      <alignment horizontal="left" vertical="center"/>
    </xf>
    <xf numFmtId="0" fontId="38" fillId="0" borderId="0" xfId="0" applyFont="1" applyBorder="1" applyAlignment="1">
      <alignment horizontal="left" vertical="center"/>
    </xf>
    <xf numFmtId="0" fontId="35" fillId="0" borderId="0" xfId="0" applyFont="1" applyAlignment="1">
      <alignment horizontal="left" vertical="center"/>
    </xf>
    <xf numFmtId="0" fontId="35" fillId="0" borderId="0" xfId="0" applyFont="1" applyBorder="1" applyAlignment="1">
      <alignment horizontal="center" vertical="center"/>
    </xf>
    <xf numFmtId="0" fontId="35" fillId="0" borderId="26" xfId="0" applyFont="1" applyBorder="1" applyAlignment="1">
      <alignment horizontal="left" vertical="center"/>
    </xf>
    <xf numFmtId="0" fontId="35" fillId="0" borderId="0" xfId="0" applyFont="1" applyFill="1" applyBorder="1" applyAlignment="1">
      <alignment horizontal="left" vertical="center"/>
    </xf>
    <xf numFmtId="0" fontId="35" fillId="0" borderId="0" xfId="0" applyFont="1" applyFill="1" applyBorder="1" applyAlignment="1">
      <alignment horizontal="center" vertical="center"/>
    </xf>
    <xf numFmtId="0" fontId="32" fillId="0" borderId="28" xfId="0" applyFont="1" applyBorder="1" applyAlignment="1">
      <alignment horizontal="left" vertical="center"/>
    </xf>
    <xf numFmtId="0" fontId="36" fillId="0" borderId="29" xfId="0" applyFont="1" applyBorder="1" applyAlignment="1">
      <alignment horizontal="left" vertical="center"/>
    </xf>
    <xf numFmtId="0" fontId="32" fillId="0" borderId="30" xfId="0" applyFont="1" applyBorder="1" applyAlignment="1">
      <alignment horizontal="left" vertical="center"/>
    </xf>
    <xf numFmtId="0" fontId="32" fillId="0" borderId="0" xfId="0" applyFont="1" applyBorder="1" applyAlignment="1">
      <alignment horizontal="left" vertical="center"/>
    </xf>
    <xf numFmtId="0" fontId="36" fillId="0" borderId="0" xfId="0" applyFont="1" applyBorder="1" applyAlignment="1">
      <alignment horizontal="left" vertical="center"/>
    </xf>
    <xf numFmtId="0" fontId="37" fillId="0" borderId="0" xfId="0" applyFont="1" applyBorder="1" applyAlignment="1">
      <alignment horizontal="left" vertical="center"/>
    </xf>
    <xf numFmtId="0" fontId="35" fillId="0" borderId="29" xfId="0" applyFont="1" applyBorder="1" applyAlignment="1">
      <alignment horizontal="left" vertical="center"/>
    </xf>
    <xf numFmtId="0" fontId="32" fillId="0" borderId="0" xfId="0" applyFont="1" applyBorder="1" applyAlignment="1">
      <alignment horizontal="left" vertical="center" wrapText="1"/>
    </xf>
    <xf numFmtId="0" fontId="35" fillId="0" borderId="0" xfId="0" applyFont="1" applyBorder="1" applyAlignment="1">
      <alignment horizontal="center" vertical="center" wrapText="1"/>
    </xf>
    <xf numFmtId="0" fontId="32" fillId="0" borderId="23" xfId="0" applyFont="1" applyBorder="1" applyAlignment="1">
      <alignment horizontal="left" vertical="center" wrapText="1"/>
    </xf>
    <xf numFmtId="0" fontId="32" fillId="0" borderId="24" xfId="0" applyFont="1" applyBorder="1" applyAlignment="1">
      <alignment horizontal="left" vertical="center" wrapText="1"/>
    </xf>
    <xf numFmtId="0" fontId="32" fillId="0" borderId="25" xfId="0" applyFont="1" applyBorder="1" applyAlignment="1">
      <alignment horizontal="left" vertical="center" wrapText="1"/>
    </xf>
    <xf numFmtId="0" fontId="32" fillId="0" borderId="26" xfId="0" applyFont="1" applyBorder="1" applyAlignment="1">
      <alignment horizontal="left" vertical="center" wrapText="1"/>
    </xf>
    <xf numFmtId="0" fontId="32" fillId="0" borderId="27"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5" fillId="0" borderId="26" xfId="0" applyFont="1" applyBorder="1" applyAlignment="1">
      <alignment horizontal="left" vertical="center" wrapText="1"/>
    </xf>
    <xf numFmtId="0" fontId="35" fillId="0" borderId="27" xfId="0" applyFont="1" applyBorder="1" applyAlignment="1">
      <alignment horizontal="left" vertical="center" wrapText="1"/>
    </xf>
    <xf numFmtId="0" fontId="35" fillId="0" borderId="27" xfId="0" applyFont="1" applyBorder="1" applyAlignment="1">
      <alignment horizontal="left" vertical="center"/>
    </xf>
    <xf numFmtId="0" fontId="35" fillId="0" borderId="28" xfId="0" applyFont="1" applyBorder="1" applyAlignment="1">
      <alignment horizontal="left" vertical="center" wrapText="1"/>
    </xf>
    <xf numFmtId="0" fontId="35" fillId="0" borderId="29" xfId="0" applyFont="1" applyBorder="1" applyAlignment="1">
      <alignment horizontal="left" vertical="center" wrapText="1"/>
    </xf>
    <xf numFmtId="0" fontId="35" fillId="0" borderId="30" xfId="0" applyFont="1" applyBorder="1" applyAlignment="1">
      <alignment horizontal="left" vertical="center" wrapText="1"/>
    </xf>
    <xf numFmtId="0" fontId="35" fillId="0" borderId="0" xfId="0" applyFont="1" applyBorder="1" applyAlignment="1">
      <alignment horizontal="left" vertical="top"/>
    </xf>
    <xf numFmtId="0" fontId="35" fillId="0" borderId="0" xfId="0" applyFont="1" applyBorder="1" applyAlignment="1">
      <alignment horizontal="center" vertical="top"/>
    </xf>
    <xf numFmtId="0" fontId="35" fillId="0" borderId="28" xfId="0" applyFont="1" applyBorder="1" applyAlignment="1">
      <alignment horizontal="left" vertical="center"/>
    </xf>
    <xf numFmtId="0" fontId="35" fillId="0" borderId="30" xfId="0" applyFont="1" applyBorder="1" applyAlignment="1">
      <alignment horizontal="left" vertical="center"/>
    </xf>
    <xf numFmtId="0" fontId="37" fillId="0" borderId="0" xfId="0" applyFont="1" applyAlignment="1">
      <alignment vertical="center"/>
    </xf>
    <xf numFmtId="0" fontId="34" fillId="0" borderId="0" xfId="0" applyFont="1" applyBorder="1" applyAlignment="1">
      <alignment vertical="center"/>
    </xf>
    <xf numFmtId="0" fontId="37" fillId="0" borderId="29" xfId="0" applyFont="1" applyBorder="1" applyAlignment="1">
      <alignment vertical="center"/>
    </xf>
    <xf numFmtId="0" fontId="34" fillId="0" borderId="29" xfId="0" applyFont="1" applyBorder="1" applyAlignment="1">
      <alignment vertical="center"/>
    </xf>
    <xf numFmtId="0" fontId="0" fillId="0" borderId="0" xfId="0" applyBorder="1" applyAlignment="1">
      <alignment vertical="top"/>
    </xf>
    <xf numFmtId="49" fontId="35" fillId="0" borderId="0" xfId="0" applyNumberFormat="1" applyFont="1" applyBorder="1" applyAlignment="1">
      <alignment horizontal="left" vertical="center"/>
    </xf>
    <xf numFmtId="0" fontId="0" fillId="0" borderId="29" xfId="0" applyBorder="1" applyAlignment="1">
      <alignment vertical="top"/>
    </xf>
    <xf numFmtId="0" fontId="34" fillId="0" borderId="29" xfId="0" applyFont="1" applyBorder="1" applyAlignment="1">
      <alignment horizontal="left"/>
    </xf>
    <xf numFmtId="0" fontId="37" fillId="0" borderId="29" xfId="0" applyFont="1" applyBorder="1" applyAlignment="1">
      <alignment/>
    </xf>
    <xf numFmtId="0" fontId="32" fillId="0" borderId="26" xfId="0" applyFont="1" applyBorder="1" applyAlignment="1">
      <alignment vertical="top"/>
    </xf>
    <xf numFmtId="0" fontId="32" fillId="0" borderId="27" xfId="0" applyFont="1" applyBorder="1" applyAlignment="1">
      <alignment vertical="top"/>
    </xf>
    <xf numFmtId="0" fontId="32" fillId="0" borderId="0" xfId="0" applyFont="1" applyBorder="1" applyAlignment="1">
      <alignment horizontal="center" vertical="center"/>
    </xf>
    <xf numFmtId="0" fontId="32" fillId="0" borderId="0" xfId="0" applyFont="1" applyBorder="1" applyAlignment="1">
      <alignment horizontal="left" vertical="top"/>
    </xf>
    <xf numFmtId="0" fontId="32" fillId="0" borderId="28" xfId="0" applyFont="1" applyBorder="1" applyAlignment="1">
      <alignment vertical="top"/>
    </xf>
    <xf numFmtId="0" fontId="32" fillId="0" borderId="29" xfId="0" applyFont="1" applyBorder="1" applyAlignment="1">
      <alignment vertical="top"/>
    </xf>
    <xf numFmtId="0" fontId="32" fillId="0" borderId="30" xfId="0" applyFont="1" applyBorder="1" applyAlignment="1">
      <alignment vertical="top"/>
    </xf>
    <xf numFmtId="4" fontId="15" fillId="0" borderId="0" xfId="0" applyNumberFormat="1" applyFont="1" applyAlignment="1" applyProtection="1">
      <alignment vertical="center"/>
      <protection/>
    </xf>
    <xf numFmtId="0" fontId="2" fillId="0" borderId="0" xfId="0" applyFont="1" applyAlignment="1" applyProtection="1">
      <alignment vertical="center"/>
      <protection/>
    </xf>
    <xf numFmtId="0" fontId="15" fillId="0" borderId="0" xfId="0" applyFont="1" applyAlignment="1">
      <alignment horizontal="left" vertical="top" wrapText="1"/>
    </xf>
    <xf numFmtId="0" fontId="15" fillId="0" borderId="0" xfId="0" applyFont="1" applyAlignment="1">
      <alignment horizontal="left" vertical="center"/>
    </xf>
    <xf numFmtId="4" fontId="16"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4"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4"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18" fillId="0" borderId="17" xfId="0" applyFont="1" applyBorder="1" applyAlignment="1">
      <alignment horizontal="center" vertical="center"/>
    </xf>
    <xf numFmtId="0" fontId="18" fillId="0" borderId="10"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8"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19" fillId="4" borderId="6" xfId="0" applyFont="1" applyFill="1" applyBorder="1" applyAlignment="1" applyProtection="1">
      <alignment horizontal="center" vertical="center"/>
      <protection/>
    </xf>
    <xf numFmtId="0" fontId="19" fillId="4" borderId="7" xfId="0" applyFont="1" applyFill="1" applyBorder="1" applyAlignment="1" applyProtection="1">
      <alignment horizontal="left" vertical="center"/>
      <protection/>
    </xf>
    <xf numFmtId="0" fontId="19" fillId="4" borderId="7" xfId="0" applyFont="1" applyFill="1" applyBorder="1" applyAlignment="1" applyProtection="1">
      <alignment horizontal="center" vertical="center"/>
      <protection/>
    </xf>
    <xf numFmtId="0" fontId="19" fillId="4" borderId="7" xfId="0" applyFont="1" applyFill="1" applyBorder="1" applyAlignment="1" applyProtection="1">
      <alignment horizontal="right" vertical="center"/>
      <protection/>
    </xf>
    <xf numFmtId="4" fontId="24" fillId="0" borderId="0" xfId="0" applyNumberFormat="1" applyFont="1" applyAlignment="1" applyProtection="1">
      <alignment vertical="center"/>
      <protection/>
    </xf>
    <xf numFmtId="0" fontId="24" fillId="0" borderId="0" xfId="0" applyFont="1" applyAlignment="1" applyProtection="1">
      <alignment vertical="center"/>
      <protection/>
    </xf>
    <xf numFmtId="0" fontId="23" fillId="0" borderId="0" xfId="0" applyFont="1" applyAlignment="1" applyProtection="1">
      <alignment horizontal="left" vertical="center" wrapText="1"/>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0" fillId="0" borderId="0" xfId="0" applyFont="1" applyAlignment="1" applyProtection="1">
      <alignment horizontal="left" vertical="center"/>
      <protection/>
    </xf>
    <xf numFmtId="0" fontId="0" fillId="0" borderId="0" xfId="0" applyProtection="1">
      <protection/>
    </xf>
    <xf numFmtId="0" fontId="3" fillId="0" borderId="0" xfId="0" applyFont="1" applyAlignment="1" applyProtection="1">
      <alignment horizontal="left" vertical="top" wrapText="1"/>
      <protection/>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right" vertical="center"/>
      <protection/>
    </xf>
    <xf numFmtId="0" fontId="3" fillId="0" borderId="0" xfId="0" applyFont="1" applyAlignment="1">
      <alignment horizontal="left" vertical="center" wrapText="1"/>
    </xf>
    <xf numFmtId="0" fontId="0" fillId="0" borderId="0" xfId="0" applyFont="1" applyAlignment="1">
      <alignment vertical="center"/>
    </xf>
    <xf numFmtId="0" fontId="0" fillId="2" borderId="0" xfId="0" applyFont="1" applyFill="1" applyAlignment="1" applyProtection="1">
      <alignment horizontal="left" vertical="center"/>
      <protection locked="0"/>
    </xf>
    <xf numFmtId="0" fontId="0" fillId="0" borderId="0" xfId="0" applyFont="1" applyAlignment="1">
      <alignment horizontal="left" vertical="center"/>
    </xf>
    <xf numFmtId="0" fontId="0" fillId="0" borderId="0" xfId="0" applyFont="1" applyAlignment="1">
      <alignment horizontal="left" vertical="center" wrapText="1"/>
    </xf>
    <xf numFmtId="0" fontId="35" fillId="0" borderId="0" xfId="0" applyFont="1" applyBorder="1" applyAlignment="1">
      <alignment horizontal="left" vertical="top"/>
    </xf>
    <xf numFmtId="0" fontId="35" fillId="0" borderId="0" xfId="0" applyFont="1" applyBorder="1" applyAlignment="1">
      <alignment horizontal="left" vertical="center"/>
    </xf>
    <xf numFmtId="0" fontId="34" fillId="0" borderId="29" xfId="0" applyFont="1" applyBorder="1" applyAlignment="1">
      <alignment horizontal="left"/>
    </xf>
    <xf numFmtId="0" fontId="33" fillId="0" borderId="0" xfId="0" applyFont="1" applyBorder="1" applyAlignment="1">
      <alignment horizontal="center" vertical="center" wrapText="1"/>
    </xf>
    <xf numFmtId="0" fontId="35" fillId="0" borderId="0" xfId="0" applyFont="1" applyBorder="1" applyAlignment="1">
      <alignment horizontal="left" vertical="center" wrapText="1"/>
    </xf>
    <xf numFmtId="0" fontId="33" fillId="0" borderId="0" xfId="0" applyFont="1" applyBorder="1" applyAlignment="1">
      <alignment horizontal="center" vertical="center"/>
    </xf>
    <xf numFmtId="0" fontId="34" fillId="0" borderId="29" xfId="0" applyFont="1" applyBorder="1" applyAlignment="1">
      <alignment horizontal="left" wrapText="1"/>
    </xf>
    <xf numFmtId="49" fontId="35"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7"/>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4" t="s">
        <v>0</v>
      </c>
      <c r="AZ1" s="14" t="s">
        <v>1</v>
      </c>
      <c r="BA1" s="14" t="s">
        <v>2</v>
      </c>
      <c r="BB1" s="14" t="s">
        <v>3</v>
      </c>
      <c r="BT1" s="14" t="s">
        <v>4</v>
      </c>
      <c r="BU1" s="14" t="s">
        <v>4</v>
      </c>
      <c r="BV1" s="14" t="s">
        <v>5</v>
      </c>
    </row>
    <row r="2" spans="44:72" ht="36.95" customHeight="1">
      <c r="AR2" s="308"/>
      <c r="AS2" s="308"/>
      <c r="AT2" s="308"/>
      <c r="AU2" s="308"/>
      <c r="AV2" s="308"/>
      <c r="AW2" s="308"/>
      <c r="AX2" s="308"/>
      <c r="AY2" s="308"/>
      <c r="AZ2" s="308"/>
      <c r="BA2" s="308"/>
      <c r="BB2" s="308"/>
      <c r="BC2" s="308"/>
      <c r="BD2" s="308"/>
      <c r="BE2" s="308"/>
      <c r="BS2" s="15" t="s">
        <v>6</v>
      </c>
      <c r="BT2" s="15" t="s">
        <v>7</v>
      </c>
    </row>
    <row r="3" spans="2:72"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ht="24.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spans="2:71" ht="12" customHeight="1">
      <c r="B5" s="19"/>
      <c r="C5" s="20"/>
      <c r="D5" s="24" t="s">
        <v>13</v>
      </c>
      <c r="E5" s="20"/>
      <c r="F5" s="20"/>
      <c r="G5" s="20"/>
      <c r="H5" s="20"/>
      <c r="I5" s="20"/>
      <c r="J5" s="20"/>
      <c r="K5" s="329" t="s">
        <v>14</v>
      </c>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20"/>
      <c r="AQ5" s="20"/>
      <c r="AR5" s="18"/>
      <c r="BE5" s="300" t="s">
        <v>15</v>
      </c>
      <c r="BS5" s="15" t="s">
        <v>6</v>
      </c>
    </row>
    <row r="6" spans="2:71" ht="36.95" customHeight="1">
      <c r="B6" s="19"/>
      <c r="C6" s="20"/>
      <c r="D6" s="26" t="s">
        <v>16</v>
      </c>
      <c r="E6" s="20"/>
      <c r="F6" s="20"/>
      <c r="G6" s="20"/>
      <c r="H6" s="20"/>
      <c r="I6" s="20"/>
      <c r="J6" s="20"/>
      <c r="K6" s="331" t="s">
        <v>17</v>
      </c>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20"/>
      <c r="AQ6" s="20"/>
      <c r="AR6" s="18"/>
      <c r="BE6" s="301"/>
      <c r="BS6" s="15" t="s">
        <v>6</v>
      </c>
    </row>
    <row r="7" spans="2:71" ht="12" customHeight="1">
      <c r="B7" s="19"/>
      <c r="C7" s="20"/>
      <c r="D7" s="27" t="s">
        <v>18</v>
      </c>
      <c r="E7" s="20"/>
      <c r="F7" s="20"/>
      <c r="G7" s="20"/>
      <c r="H7" s="20"/>
      <c r="I7" s="20"/>
      <c r="J7" s="20"/>
      <c r="K7" s="25" t="s">
        <v>19</v>
      </c>
      <c r="L7" s="20"/>
      <c r="M7" s="20"/>
      <c r="N7" s="20"/>
      <c r="O7" s="20"/>
      <c r="P7" s="20"/>
      <c r="Q7" s="20"/>
      <c r="R7" s="20"/>
      <c r="S7" s="20"/>
      <c r="T7" s="20"/>
      <c r="U7" s="20"/>
      <c r="V7" s="20"/>
      <c r="W7" s="20"/>
      <c r="X7" s="20"/>
      <c r="Y7" s="20"/>
      <c r="Z7" s="20"/>
      <c r="AA7" s="20"/>
      <c r="AB7" s="20"/>
      <c r="AC7" s="20"/>
      <c r="AD7" s="20"/>
      <c r="AE7" s="20"/>
      <c r="AF7" s="20"/>
      <c r="AG7" s="20"/>
      <c r="AH7" s="20"/>
      <c r="AI7" s="20"/>
      <c r="AJ7" s="20"/>
      <c r="AK7" s="27" t="s">
        <v>20</v>
      </c>
      <c r="AL7" s="20"/>
      <c r="AM7" s="20"/>
      <c r="AN7" s="25" t="s">
        <v>21</v>
      </c>
      <c r="AO7" s="20"/>
      <c r="AP7" s="20"/>
      <c r="AQ7" s="20"/>
      <c r="AR7" s="18"/>
      <c r="BE7" s="301"/>
      <c r="BS7" s="15" t="s">
        <v>6</v>
      </c>
    </row>
    <row r="8" spans="2:71" ht="12" customHeight="1">
      <c r="B8" s="19"/>
      <c r="C8" s="20"/>
      <c r="D8" s="27" t="s">
        <v>22</v>
      </c>
      <c r="E8" s="20"/>
      <c r="F8" s="20"/>
      <c r="G8" s="20"/>
      <c r="H8" s="20"/>
      <c r="I8" s="20"/>
      <c r="J8" s="20"/>
      <c r="K8" s="25" t="s">
        <v>23</v>
      </c>
      <c r="L8" s="20"/>
      <c r="M8" s="20"/>
      <c r="N8" s="20"/>
      <c r="O8" s="20"/>
      <c r="P8" s="20"/>
      <c r="Q8" s="20"/>
      <c r="R8" s="20"/>
      <c r="S8" s="20"/>
      <c r="T8" s="20"/>
      <c r="U8" s="20"/>
      <c r="V8" s="20"/>
      <c r="W8" s="20"/>
      <c r="X8" s="20"/>
      <c r="Y8" s="20"/>
      <c r="Z8" s="20"/>
      <c r="AA8" s="20"/>
      <c r="AB8" s="20"/>
      <c r="AC8" s="20"/>
      <c r="AD8" s="20"/>
      <c r="AE8" s="20"/>
      <c r="AF8" s="20"/>
      <c r="AG8" s="20"/>
      <c r="AH8" s="20"/>
      <c r="AI8" s="20"/>
      <c r="AJ8" s="20"/>
      <c r="AK8" s="27" t="s">
        <v>24</v>
      </c>
      <c r="AL8" s="20"/>
      <c r="AM8" s="20"/>
      <c r="AN8" s="28" t="s">
        <v>25</v>
      </c>
      <c r="AO8" s="20"/>
      <c r="AP8" s="20"/>
      <c r="AQ8" s="20"/>
      <c r="AR8" s="18"/>
      <c r="BE8" s="301"/>
      <c r="BS8" s="15" t="s">
        <v>6</v>
      </c>
    </row>
    <row r="9" spans="2:71" ht="14.45"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E9" s="301"/>
      <c r="BS9" s="15" t="s">
        <v>6</v>
      </c>
    </row>
    <row r="10" spans="2:71" ht="12" customHeight="1">
      <c r="B10" s="19"/>
      <c r="C10" s="20"/>
      <c r="D10" s="27" t="s">
        <v>26</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7" t="s">
        <v>27</v>
      </c>
      <c r="AL10" s="20"/>
      <c r="AM10" s="20"/>
      <c r="AN10" s="25" t="s">
        <v>28</v>
      </c>
      <c r="AO10" s="20"/>
      <c r="AP10" s="20"/>
      <c r="AQ10" s="20"/>
      <c r="AR10" s="18"/>
      <c r="BE10" s="301"/>
      <c r="BS10" s="15" t="s">
        <v>6</v>
      </c>
    </row>
    <row r="11" spans="2:71" ht="18.4" customHeight="1">
      <c r="B11" s="19"/>
      <c r="C11" s="20"/>
      <c r="D11" s="20"/>
      <c r="E11" s="25" t="s">
        <v>29</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7" t="s">
        <v>30</v>
      </c>
      <c r="AL11" s="20"/>
      <c r="AM11" s="20"/>
      <c r="AN11" s="25" t="s">
        <v>21</v>
      </c>
      <c r="AO11" s="20"/>
      <c r="AP11" s="20"/>
      <c r="AQ11" s="20"/>
      <c r="AR11" s="18"/>
      <c r="BE11" s="301"/>
      <c r="BS11" s="15" t="s">
        <v>6</v>
      </c>
    </row>
    <row r="12" spans="2:7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301"/>
      <c r="BS12" s="15" t="s">
        <v>6</v>
      </c>
    </row>
    <row r="13" spans="2:71" ht="12" customHeight="1">
      <c r="B13" s="19"/>
      <c r="C13" s="20"/>
      <c r="D13" s="27" t="s">
        <v>31</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7" t="s">
        <v>27</v>
      </c>
      <c r="AL13" s="20"/>
      <c r="AM13" s="20"/>
      <c r="AN13" s="29" t="s">
        <v>32</v>
      </c>
      <c r="AO13" s="20"/>
      <c r="AP13" s="20"/>
      <c r="AQ13" s="20"/>
      <c r="AR13" s="18"/>
      <c r="BE13" s="301"/>
      <c r="BS13" s="15" t="s">
        <v>6</v>
      </c>
    </row>
    <row r="14" spans="2:71" ht="11.25">
      <c r="B14" s="19"/>
      <c r="C14" s="20"/>
      <c r="D14" s="20"/>
      <c r="E14" s="332" t="s">
        <v>32</v>
      </c>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27" t="s">
        <v>30</v>
      </c>
      <c r="AL14" s="20"/>
      <c r="AM14" s="20"/>
      <c r="AN14" s="29" t="s">
        <v>32</v>
      </c>
      <c r="AO14" s="20"/>
      <c r="AP14" s="20"/>
      <c r="AQ14" s="20"/>
      <c r="AR14" s="18"/>
      <c r="BE14" s="301"/>
      <c r="BS14" s="15" t="s">
        <v>6</v>
      </c>
    </row>
    <row r="15" spans="2:7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301"/>
      <c r="BS15" s="15" t="s">
        <v>4</v>
      </c>
    </row>
    <row r="16" spans="2:71" ht="12" customHeight="1">
      <c r="B16" s="19"/>
      <c r="C16" s="20"/>
      <c r="D16" s="27" t="s">
        <v>33</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7" t="s">
        <v>27</v>
      </c>
      <c r="AL16" s="20"/>
      <c r="AM16" s="20"/>
      <c r="AN16" s="25" t="s">
        <v>34</v>
      </c>
      <c r="AO16" s="20"/>
      <c r="AP16" s="20"/>
      <c r="AQ16" s="20"/>
      <c r="AR16" s="18"/>
      <c r="BE16" s="301"/>
      <c r="BS16" s="15" t="s">
        <v>4</v>
      </c>
    </row>
    <row r="17" spans="2:71" ht="18.4" customHeight="1">
      <c r="B17" s="19"/>
      <c r="C17" s="20"/>
      <c r="D17" s="20"/>
      <c r="E17" s="25" t="s">
        <v>35</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7" t="s">
        <v>30</v>
      </c>
      <c r="AL17" s="20"/>
      <c r="AM17" s="20"/>
      <c r="AN17" s="25" t="s">
        <v>21</v>
      </c>
      <c r="AO17" s="20"/>
      <c r="AP17" s="20"/>
      <c r="AQ17" s="20"/>
      <c r="AR17" s="18"/>
      <c r="BE17" s="301"/>
      <c r="BS17" s="15" t="s">
        <v>36</v>
      </c>
    </row>
    <row r="18" spans="2:7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301"/>
      <c r="BS18" s="15" t="s">
        <v>6</v>
      </c>
    </row>
    <row r="19" spans="2:71" ht="12" customHeight="1">
      <c r="B19" s="19"/>
      <c r="C19" s="20"/>
      <c r="D19" s="27" t="s">
        <v>37</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7" t="s">
        <v>27</v>
      </c>
      <c r="AL19" s="20"/>
      <c r="AM19" s="20"/>
      <c r="AN19" s="25" t="s">
        <v>21</v>
      </c>
      <c r="AO19" s="20"/>
      <c r="AP19" s="20"/>
      <c r="AQ19" s="20"/>
      <c r="AR19" s="18"/>
      <c r="BE19" s="301"/>
      <c r="BS19" s="15" t="s">
        <v>6</v>
      </c>
    </row>
    <row r="20" spans="2:71" ht="18.4" customHeight="1">
      <c r="B20" s="19"/>
      <c r="C20" s="20"/>
      <c r="D20" s="20"/>
      <c r="E20" s="25" t="s">
        <v>38</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7" t="s">
        <v>30</v>
      </c>
      <c r="AL20" s="20"/>
      <c r="AM20" s="20"/>
      <c r="AN20" s="25" t="s">
        <v>21</v>
      </c>
      <c r="AO20" s="20"/>
      <c r="AP20" s="20"/>
      <c r="AQ20" s="20"/>
      <c r="AR20" s="18"/>
      <c r="BE20" s="301"/>
      <c r="BS20" s="15" t="s">
        <v>4</v>
      </c>
    </row>
    <row r="21" spans="2:57"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301"/>
    </row>
    <row r="22" spans="2:57" ht="12" customHeight="1">
      <c r="B22" s="19"/>
      <c r="C22" s="20"/>
      <c r="D22" s="27" t="s">
        <v>39</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301"/>
    </row>
    <row r="23" spans="2:57" ht="45" customHeight="1">
      <c r="B23" s="19"/>
      <c r="C23" s="20"/>
      <c r="D23" s="20"/>
      <c r="E23" s="334" t="s">
        <v>40</v>
      </c>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20"/>
      <c r="AP23" s="20"/>
      <c r="AQ23" s="20"/>
      <c r="AR23" s="18"/>
      <c r="BE23" s="301"/>
    </row>
    <row r="24" spans="2:57" ht="6.9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301"/>
    </row>
    <row r="25" spans="2:57" ht="6.95" customHeight="1">
      <c r="B25" s="19"/>
      <c r="C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20"/>
      <c r="AQ25" s="20"/>
      <c r="AR25" s="18"/>
      <c r="BE25" s="301"/>
    </row>
    <row r="26" spans="2:57" s="1" customFormat="1" ht="25.9" customHeight="1">
      <c r="B26" s="32"/>
      <c r="C26" s="33"/>
      <c r="D26" s="34" t="s">
        <v>41</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02">
        <f>ROUND(AG54,2)</f>
        <v>0</v>
      </c>
      <c r="AL26" s="303"/>
      <c r="AM26" s="303"/>
      <c r="AN26" s="303"/>
      <c r="AO26" s="303"/>
      <c r="AP26" s="33"/>
      <c r="AQ26" s="33"/>
      <c r="AR26" s="36"/>
      <c r="BE26" s="301"/>
    </row>
    <row r="27" spans="2:57" s="1" customFormat="1" ht="6.95" customHeight="1">
      <c r="B27" s="32"/>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6"/>
      <c r="BE27" s="301"/>
    </row>
    <row r="28" spans="2:57" s="1" customFormat="1" ht="11.25">
      <c r="B28" s="32"/>
      <c r="C28" s="33"/>
      <c r="D28" s="33"/>
      <c r="E28" s="33"/>
      <c r="F28" s="33"/>
      <c r="G28" s="33"/>
      <c r="H28" s="33"/>
      <c r="I28" s="33"/>
      <c r="J28" s="33"/>
      <c r="K28" s="33"/>
      <c r="L28" s="335" t="s">
        <v>42</v>
      </c>
      <c r="M28" s="335"/>
      <c r="N28" s="335"/>
      <c r="O28" s="335"/>
      <c r="P28" s="335"/>
      <c r="Q28" s="33"/>
      <c r="R28" s="33"/>
      <c r="S28" s="33"/>
      <c r="T28" s="33"/>
      <c r="U28" s="33"/>
      <c r="V28" s="33"/>
      <c r="W28" s="335" t="s">
        <v>43</v>
      </c>
      <c r="X28" s="335"/>
      <c r="Y28" s="335"/>
      <c r="Z28" s="335"/>
      <c r="AA28" s="335"/>
      <c r="AB28" s="335"/>
      <c r="AC28" s="335"/>
      <c r="AD28" s="335"/>
      <c r="AE28" s="335"/>
      <c r="AF28" s="33"/>
      <c r="AG28" s="33"/>
      <c r="AH28" s="33"/>
      <c r="AI28" s="33"/>
      <c r="AJ28" s="33"/>
      <c r="AK28" s="335" t="s">
        <v>44</v>
      </c>
      <c r="AL28" s="335"/>
      <c r="AM28" s="335"/>
      <c r="AN28" s="335"/>
      <c r="AO28" s="335"/>
      <c r="AP28" s="33"/>
      <c r="AQ28" s="33"/>
      <c r="AR28" s="36"/>
      <c r="BE28" s="301"/>
    </row>
    <row r="29" spans="2:57" s="2" customFormat="1" ht="14.45" customHeight="1">
      <c r="B29" s="37"/>
      <c r="C29" s="38"/>
      <c r="D29" s="27" t="s">
        <v>45</v>
      </c>
      <c r="E29" s="38"/>
      <c r="F29" s="27" t="s">
        <v>46</v>
      </c>
      <c r="G29" s="38"/>
      <c r="H29" s="38"/>
      <c r="I29" s="38"/>
      <c r="J29" s="38"/>
      <c r="K29" s="38"/>
      <c r="L29" s="336">
        <v>0.21</v>
      </c>
      <c r="M29" s="299"/>
      <c r="N29" s="299"/>
      <c r="O29" s="299"/>
      <c r="P29" s="299"/>
      <c r="Q29" s="38"/>
      <c r="R29" s="38"/>
      <c r="S29" s="38"/>
      <c r="T29" s="38"/>
      <c r="U29" s="38"/>
      <c r="V29" s="38"/>
      <c r="W29" s="298">
        <f>ROUND(AZ54,2)</f>
        <v>0</v>
      </c>
      <c r="X29" s="299"/>
      <c r="Y29" s="299"/>
      <c r="Z29" s="299"/>
      <c r="AA29" s="299"/>
      <c r="AB29" s="299"/>
      <c r="AC29" s="299"/>
      <c r="AD29" s="299"/>
      <c r="AE29" s="299"/>
      <c r="AF29" s="38"/>
      <c r="AG29" s="38"/>
      <c r="AH29" s="38"/>
      <c r="AI29" s="38"/>
      <c r="AJ29" s="38"/>
      <c r="AK29" s="298">
        <f>ROUND(AV54,2)</f>
        <v>0</v>
      </c>
      <c r="AL29" s="299"/>
      <c r="AM29" s="299"/>
      <c r="AN29" s="299"/>
      <c r="AO29" s="299"/>
      <c r="AP29" s="38"/>
      <c r="AQ29" s="38"/>
      <c r="AR29" s="39"/>
      <c r="BE29" s="301"/>
    </row>
    <row r="30" spans="2:57" s="2" customFormat="1" ht="14.45" customHeight="1">
      <c r="B30" s="37"/>
      <c r="C30" s="38"/>
      <c r="D30" s="38"/>
      <c r="E30" s="38"/>
      <c r="F30" s="27" t="s">
        <v>47</v>
      </c>
      <c r="G30" s="38"/>
      <c r="H30" s="38"/>
      <c r="I30" s="38"/>
      <c r="J30" s="38"/>
      <c r="K30" s="38"/>
      <c r="L30" s="336">
        <v>0.15</v>
      </c>
      <c r="M30" s="299"/>
      <c r="N30" s="299"/>
      <c r="O30" s="299"/>
      <c r="P30" s="299"/>
      <c r="Q30" s="38"/>
      <c r="R30" s="38"/>
      <c r="S30" s="38"/>
      <c r="T30" s="38"/>
      <c r="U30" s="38"/>
      <c r="V30" s="38"/>
      <c r="W30" s="298">
        <f>ROUND(BA54,2)</f>
        <v>0</v>
      </c>
      <c r="X30" s="299"/>
      <c r="Y30" s="299"/>
      <c r="Z30" s="299"/>
      <c r="AA30" s="299"/>
      <c r="AB30" s="299"/>
      <c r="AC30" s="299"/>
      <c r="AD30" s="299"/>
      <c r="AE30" s="299"/>
      <c r="AF30" s="38"/>
      <c r="AG30" s="38"/>
      <c r="AH30" s="38"/>
      <c r="AI30" s="38"/>
      <c r="AJ30" s="38"/>
      <c r="AK30" s="298">
        <f>ROUND(AW54,2)</f>
        <v>0</v>
      </c>
      <c r="AL30" s="299"/>
      <c r="AM30" s="299"/>
      <c r="AN30" s="299"/>
      <c r="AO30" s="299"/>
      <c r="AP30" s="38"/>
      <c r="AQ30" s="38"/>
      <c r="AR30" s="39"/>
      <c r="BE30" s="301"/>
    </row>
    <row r="31" spans="2:57" s="2" customFormat="1" ht="14.45" customHeight="1" hidden="1">
      <c r="B31" s="37"/>
      <c r="C31" s="38"/>
      <c r="D31" s="38"/>
      <c r="E31" s="38"/>
      <c r="F31" s="27" t="s">
        <v>48</v>
      </c>
      <c r="G31" s="38"/>
      <c r="H31" s="38"/>
      <c r="I31" s="38"/>
      <c r="J31" s="38"/>
      <c r="K31" s="38"/>
      <c r="L31" s="336">
        <v>0.21</v>
      </c>
      <c r="M31" s="299"/>
      <c r="N31" s="299"/>
      <c r="O31" s="299"/>
      <c r="P31" s="299"/>
      <c r="Q31" s="38"/>
      <c r="R31" s="38"/>
      <c r="S31" s="38"/>
      <c r="T31" s="38"/>
      <c r="U31" s="38"/>
      <c r="V31" s="38"/>
      <c r="W31" s="298">
        <f>ROUND(BB54,2)</f>
        <v>0</v>
      </c>
      <c r="X31" s="299"/>
      <c r="Y31" s="299"/>
      <c r="Z31" s="299"/>
      <c r="AA31" s="299"/>
      <c r="AB31" s="299"/>
      <c r="AC31" s="299"/>
      <c r="AD31" s="299"/>
      <c r="AE31" s="299"/>
      <c r="AF31" s="38"/>
      <c r="AG31" s="38"/>
      <c r="AH31" s="38"/>
      <c r="AI31" s="38"/>
      <c r="AJ31" s="38"/>
      <c r="AK31" s="298">
        <v>0</v>
      </c>
      <c r="AL31" s="299"/>
      <c r="AM31" s="299"/>
      <c r="AN31" s="299"/>
      <c r="AO31" s="299"/>
      <c r="AP31" s="38"/>
      <c r="AQ31" s="38"/>
      <c r="AR31" s="39"/>
      <c r="BE31" s="301"/>
    </row>
    <row r="32" spans="2:57" s="2" customFormat="1" ht="14.45" customHeight="1" hidden="1">
      <c r="B32" s="37"/>
      <c r="C32" s="38"/>
      <c r="D32" s="38"/>
      <c r="E32" s="38"/>
      <c r="F32" s="27" t="s">
        <v>49</v>
      </c>
      <c r="G32" s="38"/>
      <c r="H32" s="38"/>
      <c r="I32" s="38"/>
      <c r="J32" s="38"/>
      <c r="K32" s="38"/>
      <c r="L32" s="336">
        <v>0.15</v>
      </c>
      <c r="M32" s="299"/>
      <c r="N32" s="299"/>
      <c r="O32" s="299"/>
      <c r="P32" s="299"/>
      <c r="Q32" s="38"/>
      <c r="R32" s="38"/>
      <c r="S32" s="38"/>
      <c r="T32" s="38"/>
      <c r="U32" s="38"/>
      <c r="V32" s="38"/>
      <c r="W32" s="298">
        <f>ROUND(BC54,2)</f>
        <v>0</v>
      </c>
      <c r="X32" s="299"/>
      <c r="Y32" s="299"/>
      <c r="Z32" s="299"/>
      <c r="AA32" s="299"/>
      <c r="AB32" s="299"/>
      <c r="AC32" s="299"/>
      <c r="AD32" s="299"/>
      <c r="AE32" s="299"/>
      <c r="AF32" s="38"/>
      <c r="AG32" s="38"/>
      <c r="AH32" s="38"/>
      <c r="AI32" s="38"/>
      <c r="AJ32" s="38"/>
      <c r="AK32" s="298">
        <v>0</v>
      </c>
      <c r="AL32" s="299"/>
      <c r="AM32" s="299"/>
      <c r="AN32" s="299"/>
      <c r="AO32" s="299"/>
      <c r="AP32" s="38"/>
      <c r="AQ32" s="38"/>
      <c r="AR32" s="39"/>
      <c r="BE32" s="301"/>
    </row>
    <row r="33" spans="2:44" s="2" customFormat="1" ht="14.45" customHeight="1" hidden="1">
      <c r="B33" s="37"/>
      <c r="C33" s="38"/>
      <c r="D33" s="38"/>
      <c r="E33" s="38"/>
      <c r="F33" s="27" t="s">
        <v>50</v>
      </c>
      <c r="G33" s="38"/>
      <c r="H33" s="38"/>
      <c r="I33" s="38"/>
      <c r="J33" s="38"/>
      <c r="K33" s="38"/>
      <c r="L33" s="336">
        <v>0</v>
      </c>
      <c r="M33" s="299"/>
      <c r="N33" s="299"/>
      <c r="O33" s="299"/>
      <c r="P33" s="299"/>
      <c r="Q33" s="38"/>
      <c r="R33" s="38"/>
      <c r="S33" s="38"/>
      <c r="T33" s="38"/>
      <c r="U33" s="38"/>
      <c r="V33" s="38"/>
      <c r="W33" s="298">
        <f>ROUND(BD54,2)</f>
        <v>0</v>
      </c>
      <c r="X33" s="299"/>
      <c r="Y33" s="299"/>
      <c r="Z33" s="299"/>
      <c r="AA33" s="299"/>
      <c r="AB33" s="299"/>
      <c r="AC33" s="299"/>
      <c r="AD33" s="299"/>
      <c r="AE33" s="299"/>
      <c r="AF33" s="38"/>
      <c r="AG33" s="38"/>
      <c r="AH33" s="38"/>
      <c r="AI33" s="38"/>
      <c r="AJ33" s="38"/>
      <c r="AK33" s="298">
        <v>0</v>
      </c>
      <c r="AL33" s="299"/>
      <c r="AM33" s="299"/>
      <c r="AN33" s="299"/>
      <c r="AO33" s="299"/>
      <c r="AP33" s="38"/>
      <c r="AQ33" s="38"/>
      <c r="AR33" s="39"/>
    </row>
    <row r="34" spans="2:44" s="1" customFormat="1" ht="6.95" customHeight="1">
      <c r="B34" s="3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6"/>
    </row>
    <row r="35" spans="2:44" s="1" customFormat="1" ht="25.9" customHeight="1">
      <c r="B35" s="32"/>
      <c r="C35" s="40"/>
      <c r="D35" s="41" t="s">
        <v>51</v>
      </c>
      <c r="E35" s="42"/>
      <c r="F35" s="42"/>
      <c r="G35" s="42"/>
      <c r="H35" s="42"/>
      <c r="I35" s="42"/>
      <c r="J35" s="42"/>
      <c r="K35" s="42"/>
      <c r="L35" s="42"/>
      <c r="M35" s="42"/>
      <c r="N35" s="42"/>
      <c r="O35" s="42"/>
      <c r="P35" s="42"/>
      <c r="Q35" s="42"/>
      <c r="R35" s="42"/>
      <c r="S35" s="42"/>
      <c r="T35" s="43" t="s">
        <v>52</v>
      </c>
      <c r="U35" s="42"/>
      <c r="V35" s="42"/>
      <c r="W35" s="42"/>
      <c r="X35" s="304" t="s">
        <v>53</v>
      </c>
      <c r="Y35" s="305"/>
      <c r="Z35" s="305"/>
      <c r="AA35" s="305"/>
      <c r="AB35" s="305"/>
      <c r="AC35" s="42"/>
      <c r="AD35" s="42"/>
      <c r="AE35" s="42"/>
      <c r="AF35" s="42"/>
      <c r="AG35" s="42"/>
      <c r="AH35" s="42"/>
      <c r="AI35" s="42"/>
      <c r="AJ35" s="42"/>
      <c r="AK35" s="306">
        <f>SUM(AK26:AK33)</f>
        <v>0</v>
      </c>
      <c r="AL35" s="305"/>
      <c r="AM35" s="305"/>
      <c r="AN35" s="305"/>
      <c r="AO35" s="307"/>
      <c r="AP35" s="40"/>
      <c r="AQ35" s="40"/>
      <c r="AR35" s="36"/>
    </row>
    <row r="36" spans="2:44" s="1" customFormat="1" ht="6.95" customHeight="1">
      <c r="B36" s="32"/>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6"/>
    </row>
    <row r="37" spans="2:44" s="1" customFormat="1" ht="6.95" customHeight="1">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36"/>
    </row>
    <row r="41" spans="2:44" s="1" customFormat="1" ht="6.95" customHeight="1">
      <c r="B41" s="46"/>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36"/>
    </row>
    <row r="42" spans="2:44" s="1" customFormat="1" ht="24.95" customHeight="1">
      <c r="B42" s="32"/>
      <c r="C42" s="21" t="s">
        <v>54</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6"/>
    </row>
    <row r="43" spans="2:44" s="1" customFormat="1" ht="6.95" customHeight="1">
      <c r="B43" s="32"/>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6"/>
    </row>
    <row r="44" spans="2:44" s="1" customFormat="1" ht="12" customHeight="1">
      <c r="B44" s="32"/>
      <c r="C44" s="27" t="s">
        <v>13</v>
      </c>
      <c r="D44" s="33"/>
      <c r="E44" s="33"/>
      <c r="F44" s="33"/>
      <c r="G44" s="33"/>
      <c r="H44" s="33"/>
      <c r="I44" s="33"/>
      <c r="J44" s="33"/>
      <c r="K44" s="33"/>
      <c r="L44" s="33" t="str">
        <f>K5</f>
        <v>L2019-53</v>
      </c>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6"/>
    </row>
    <row r="45" spans="2:44" s="3" customFormat="1" ht="36.95" customHeight="1">
      <c r="B45" s="48"/>
      <c r="C45" s="49" t="s">
        <v>16</v>
      </c>
      <c r="D45" s="50"/>
      <c r="E45" s="50"/>
      <c r="F45" s="50"/>
      <c r="G45" s="50"/>
      <c r="H45" s="50"/>
      <c r="I45" s="50"/>
      <c r="J45" s="50"/>
      <c r="K45" s="50"/>
      <c r="L45" s="311" t="str">
        <f>K6</f>
        <v>BD Komenského 677 - Výměna oken</v>
      </c>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50"/>
      <c r="AQ45" s="50"/>
      <c r="AR45" s="51"/>
    </row>
    <row r="46" spans="2:44" s="1" customFormat="1" ht="6.95" customHeight="1">
      <c r="B46" s="32"/>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6"/>
    </row>
    <row r="47" spans="2:44" s="1" customFormat="1" ht="12" customHeight="1">
      <c r="B47" s="32"/>
      <c r="C47" s="27" t="s">
        <v>22</v>
      </c>
      <c r="D47" s="33"/>
      <c r="E47" s="33"/>
      <c r="F47" s="33"/>
      <c r="G47" s="33"/>
      <c r="H47" s="33"/>
      <c r="I47" s="33"/>
      <c r="J47" s="33"/>
      <c r="K47" s="33"/>
      <c r="L47" s="52" t="str">
        <f>IF(K8="","",K8)</f>
        <v>Obec Třinec</v>
      </c>
      <c r="M47" s="33"/>
      <c r="N47" s="33"/>
      <c r="O47" s="33"/>
      <c r="P47" s="33"/>
      <c r="Q47" s="33"/>
      <c r="R47" s="33"/>
      <c r="S47" s="33"/>
      <c r="T47" s="33"/>
      <c r="U47" s="33"/>
      <c r="V47" s="33"/>
      <c r="W47" s="33"/>
      <c r="X47" s="33"/>
      <c r="Y47" s="33"/>
      <c r="Z47" s="33"/>
      <c r="AA47" s="33"/>
      <c r="AB47" s="33"/>
      <c r="AC47" s="33"/>
      <c r="AD47" s="33"/>
      <c r="AE47" s="33"/>
      <c r="AF47" s="33"/>
      <c r="AG47" s="33"/>
      <c r="AH47" s="33"/>
      <c r="AI47" s="27" t="s">
        <v>24</v>
      </c>
      <c r="AJ47" s="33"/>
      <c r="AK47" s="33"/>
      <c r="AL47" s="33"/>
      <c r="AM47" s="313" t="str">
        <f>IF(AN8="","",AN8)</f>
        <v>6. 10. 2019</v>
      </c>
      <c r="AN47" s="313"/>
      <c r="AO47" s="33"/>
      <c r="AP47" s="33"/>
      <c r="AQ47" s="33"/>
      <c r="AR47" s="36"/>
    </row>
    <row r="48" spans="2:44" s="1" customFormat="1" ht="6.95" customHeight="1">
      <c r="B48" s="32"/>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6"/>
    </row>
    <row r="49" spans="2:56" s="1" customFormat="1" ht="13.7" customHeight="1">
      <c r="B49" s="32"/>
      <c r="C49" s="27" t="s">
        <v>26</v>
      </c>
      <c r="D49" s="33"/>
      <c r="E49" s="33"/>
      <c r="F49" s="33"/>
      <c r="G49" s="33"/>
      <c r="H49" s="33"/>
      <c r="I49" s="33"/>
      <c r="J49" s="33"/>
      <c r="K49" s="33"/>
      <c r="L49" s="33" t="str">
        <f>IF(E11="","",E11)</f>
        <v>Statutární město Třinec</v>
      </c>
      <c r="M49" s="33"/>
      <c r="N49" s="33"/>
      <c r="O49" s="33"/>
      <c r="P49" s="33"/>
      <c r="Q49" s="33"/>
      <c r="R49" s="33"/>
      <c r="S49" s="33"/>
      <c r="T49" s="33"/>
      <c r="U49" s="33"/>
      <c r="V49" s="33"/>
      <c r="W49" s="33"/>
      <c r="X49" s="33"/>
      <c r="Y49" s="33"/>
      <c r="Z49" s="33"/>
      <c r="AA49" s="33"/>
      <c r="AB49" s="33"/>
      <c r="AC49" s="33"/>
      <c r="AD49" s="33"/>
      <c r="AE49" s="33"/>
      <c r="AF49" s="33"/>
      <c r="AG49" s="33"/>
      <c r="AH49" s="33"/>
      <c r="AI49" s="27" t="s">
        <v>33</v>
      </c>
      <c r="AJ49" s="33"/>
      <c r="AK49" s="33"/>
      <c r="AL49" s="33"/>
      <c r="AM49" s="309" t="str">
        <f>IF(E17="","",E17)</f>
        <v>Projekční kancelář lay-out s.r.o.</v>
      </c>
      <c r="AN49" s="310"/>
      <c r="AO49" s="310"/>
      <c r="AP49" s="310"/>
      <c r="AQ49" s="33"/>
      <c r="AR49" s="36"/>
      <c r="AS49" s="314" t="s">
        <v>55</v>
      </c>
      <c r="AT49" s="315"/>
      <c r="AU49" s="54"/>
      <c r="AV49" s="54"/>
      <c r="AW49" s="54"/>
      <c r="AX49" s="54"/>
      <c r="AY49" s="54"/>
      <c r="AZ49" s="54"/>
      <c r="BA49" s="54"/>
      <c r="BB49" s="54"/>
      <c r="BC49" s="54"/>
      <c r="BD49" s="55"/>
    </row>
    <row r="50" spans="2:56" s="1" customFormat="1" ht="13.7" customHeight="1">
      <c r="B50" s="32"/>
      <c r="C50" s="27" t="s">
        <v>31</v>
      </c>
      <c r="D50" s="33"/>
      <c r="E50" s="33"/>
      <c r="F50" s="33"/>
      <c r="G50" s="33"/>
      <c r="H50" s="33"/>
      <c r="I50" s="33"/>
      <c r="J50" s="33"/>
      <c r="K50" s="33"/>
      <c r="L50" s="33" t="str">
        <f>IF(E14="Vyplň údaj","",E14)</f>
        <v/>
      </c>
      <c r="M50" s="33"/>
      <c r="N50" s="33"/>
      <c r="O50" s="33"/>
      <c r="P50" s="33"/>
      <c r="Q50" s="33"/>
      <c r="R50" s="33"/>
      <c r="S50" s="33"/>
      <c r="T50" s="33"/>
      <c r="U50" s="33"/>
      <c r="V50" s="33"/>
      <c r="W50" s="33"/>
      <c r="X50" s="33"/>
      <c r="Y50" s="33"/>
      <c r="Z50" s="33"/>
      <c r="AA50" s="33"/>
      <c r="AB50" s="33"/>
      <c r="AC50" s="33"/>
      <c r="AD50" s="33"/>
      <c r="AE50" s="33"/>
      <c r="AF50" s="33"/>
      <c r="AG50" s="33"/>
      <c r="AH50" s="33"/>
      <c r="AI50" s="27" t="s">
        <v>37</v>
      </c>
      <c r="AJ50" s="33"/>
      <c r="AK50" s="33"/>
      <c r="AL50" s="33"/>
      <c r="AM50" s="309" t="str">
        <f>IF(E20="","",E20)</f>
        <v xml:space="preserve"> </v>
      </c>
      <c r="AN50" s="310"/>
      <c r="AO50" s="310"/>
      <c r="AP50" s="310"/>
      <c r="AQ50" s="33"/>
      <c r="AR50" s="36"/>
      <c r="AS50" s="316"/>
      <c r="AT50" s="317"/>
      <c r="AU50" s="56"/>
      <c r="AV50" s="56"/>
      <c r="AW50" s="56"/>
      <c r="AX50" s="56"/>
      <c r="AY50" s="56"/>
      <c r="AZ50" s="56"/>
      <c r="BA50" s="56"/>
      <c r="BB50" s="56"/>
      <c r="BC50" s="56"/>
      <c r="BD50" s="57"/>
    </row>
    <row r="51" spans="2:56" s="1" customFormat="1" ht="10.9" customHeight="1">
      <c r="B51" s="32"/>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6"/>
      <c r="AS51" s="318"/>
      <c r="AT51" s="319"/>
      <c r="AU51" s="58"/>
      <c r="AV51" s="58"/>
      <c r="AW51" s="58"/>
      <c r="AX51" s="58"/>
      <c r="AY51" s="58"/>
      <c r="AZ51" s="58"/>
      <c r="BA51" s="58"/>
      <c r="BB51" s="58"/>
      <c r="BC51" s="58"/>
      <c r="BD51" s="59"/>
    </row>
    <row r="52" spans="2:56" s="1" customFormat="1" ht="29.25" customHeight="1">
      <c r="B52" s="32"/>
      <c r="C52" s="320" t="s">
        <v>56</v>
      </c>
      <c r="D52" s="321"/>
      <c r="E52" s="321"/>
      <c r="F52" s="321"/>
      <c r="G52" s="321"/>
      <c r="H52" s="60"/>
      <c r="I52" s="322" t="s">
        <v>57</v>
      </c>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3" t="s">
        <v>58</v>
      </c>
      <c r="AH52" s="321"/>
      <c r="AI52" s="321"/>
      <c r="AJ52" s="321"/>
      <c r="AK52" s="321"/>
      <c r="AL52" s="321"/>
      <c r="AM52" s="321"/>
      <c r="AN52" s="322" t="s">
        <v>59</v>
      </c>
      <c r="AO52" s="321"/>
      <c r="AP52" s="321"/>
      <c r="AQ52" s="61" t="s">
        <v>60</v>
      </c>
      <c r="AR52" s="36"/>
      <c r="AS52" s="62" t="s">
        <v>61</v>
      </c>
      <c r="AT52" s="63" t="s">
        <v>62</v>
      </c>
      <c r="AU52" s="63" t="s">
        <v>63</v>
      </c>
      <c r="AV52" s="63" t="s">
        <v>64</v>
      </c>
      <c r="AW52" s="63" t="s">
        <v>65</v>
      </c>
      <c r="AX52" s="63" t="s">
        <v>66</v>
      </c>
      <c r="AY52" s="63" t="s">
        <v>67</v>
      </c>
      <c r="AZ52" s="63" t="s">
        <v>68</v>
      </c>
      <c r="BA52" s="63" t="s">
        <v>69</v>
      </c>
      <c r="BB52" s="63" t="s">
        <v>70</v>
      </c>
      <c r="BC52" s="63" t="s">
        <v>71</v>
      </c>
      <c r="BD52" s="64" t="s">
        <v>72</v>
      </c>
    </row>
    <row r="53" spans="2:56" s="1" customFormat="1" ht="10.9" customHeight="1">
      <c r="B53" s="32"/>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6"/>
      <c r="AS53" s="65"/>
      <c r="AT53" s="66"/>
      <c r="AU53" s="66"/>
      <c r="AV53" s="66"/>
      <c r="AW53" s="66"/>
      <c r="AX53" s="66"/>
      <c r="AY53" s="66"/>
      <c r="AZ53" s="66"/>
      <c r="BA53" s="66"/>
      <c r="BB53" s="66"/>
      <c r="BC53" s="66"/>
      <c r="BD53" s="67"/>
    </row>
    <row r="54" spans="2:90" s="4" customFormat="1" ht="32.45" customHeight="1">
      <c r="B54" s="68"/>
      <c r="C54" s="69" t="s">
        <v>73</v>
      </c>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327">
        <f>ROUND(AG55,2)</f>
        <v>0</v>
      </c>
      <c r="AH54" s="327"/>
      <c r="AI54" s="327"/>
      <c r="AJ54" s="327"/>
      <c r="AK54" s="327"/>
      <c r="AL54" s="327"/>
      <c r="AM54" s="327"/>
      <c r="AN54" s="328">
        <f>SUM(AG54,AT54)</f>
        <v>0</v>
      </c>
      <c r="AO54" s="328"/>
      <c r="AP54" s="328"/>
      <c r="AQ54" s="72" t="s">
        <v>21</v>
      </c>
      <c r="AR54" s="73"/>
      <c r="AS54" s="74">
        <f>ROUND(AS55,2)</f>
        <v>0</v>
      </c>
      <c r="AT54" s="75">
        <f>ROUND(SUM(AV54:AW54),2)</f>
        <v>0</v>
      </c>
      <c r="AU54" s="76">
        <f>ROUND(AU55,5)</f>
        <v>0</v>
      </c>
      <c r="AV54" s="75">
        <f>ROUND(AZ54*L29,2)</f>
        <v>0</v>
      </c>
      <c r="AW54" s="75">
        <f>ROUND(BA54*L30,2)</f>
        <v>0</v>
      </c>
      <c r="AX54" s="75">
        <f>ROUND(BB54*L29,2)</f>
        <v>0</v>
      </c>
      <c r="AY54" s="75">
        <f>ROUND(BC54*L30,2)</f>
        <v>0</v>
      </c>
      <c r="AZ54" s="75">
        <f>ROUND(AZ55,2)</f>
        <v>0</v>
      </c>
      <c r="BA54" s="75">
        <f>ROUND(BA55,2)</f>
        <v>0</v>
      </c>
      <c r="BB54" s="75">
        <f>ROUND(BB55,2)</f>
        <v>0</v>
      </c>
      <c r="BC54" s="75">
        <f>ROUND(BC55,2)</f>
        <v>0</v>
      </c>
      <c r="BD54" s="77">
        <f>ROUND(BD55,2)</f>
        <v>0</v>
      </c>
      <c r="BS54" s="78" t="s">
        <v>74</v>
      </c>
      <c r="BT54" s="78" t="s">
        <v>75</v>
      </c>
      <c r="BV54" s="78" t="s">
        <v>76</v>
      </c>
      <c r="BW54" s="78" t="s">
        <v>5</v>
      </c>
      <c r="BX54" s="78" t="s">
        <v>77</v>
      </c>
      <c r="CL54" s="78" t="s">
        <v>19</v>
      </c>
    </row>
    <row r="55" spans="1:90" s="5" customFormat="1" ht="27" customHeight="1">
      <c r="A55" s="79" t="s">
        <v>78</v>
      </c>
      <c r="B55" s="80"/>
      <c r="C55" s="81"/>
      <c r="D55" s="326" t="s">
        <v>14</v>
      </c>
      <c r="E55" s="326"/>
      <c r="F55" s="326"/>
      <c r="G55" s="326"/>
      <c r="H55" s="326"/>
      <c r="I55" s="82"/>
      <c r="J55" s="326" t="s">
        <v>17</v>
      </c>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4">
        <f>'L2019-53 - BD Komenského ...'!J28</f>
        <v>0</v>
      </c>
      <c r="AH55" s="325"/>
      <c r="AI55" s="325"/>
      <c r="AJ55" s="325"/>
      <c r="AK55" s="325"/>
      <c r="AL55" s="325"/>
      <c r="AM55" s="325"/>
      <c r="AN55" s="324">
        <f>SUM(AG55,AT55)</f>
        <v>0</v>
      </c>
      <c r="AO55" s="325"/>
      <c r="AP55" s="325"/>
      <c r="AQ55" s="83" t="s">
        <v>79</v>
      </c>
      <c r="AR55" s="84"/>
      <c r="AS55" s="85">
        <v>0</v>
      </c>
      <c r="AT55" s="86">
        <f>ROUND(SUM(AV55:AW55),2)</f>
        <v>0</v>
      </c>
      <c r="AU55" s="87">
        <f>'L2019-53 - BD Komenského ...'!P88</f>
        <v>0</v>
      </c>
      <c r="AV55" s="86">
        <f>'L2019-53 - BD Komenského ...'!J31</f>
        <v>0</v>
      </c>
      <c r="AW55" s="86">
        <f>'L2019-53 - BD Komenského ...'!J32</f>
        <v>0</v>
      </c>
      <c r="AX55" s="86">
        <f>'L2019-53 - BD Komenského ...'!J33</f>
        <v>0</v>
      </c>
      <c r="AY55" s="86">
        <f>'L2019-53 - BD Komenského ...'!J34</f>
        <v>0</v>
      </c>
      <c r="AZ55" s="86">
        <f>'L2019-53 - BD Komenského ...'!F31</f>
        <v>0</v>
      </c>
      <c r="BA55" s="86">
        <f>'L2019-53 - BD Komenského ...'!F32</f>
        <v>0</v>
      </c>
      <c r="BB55" s="86">
        <f>'L2019-53 - BD Komenského ...'!F33</f>
        <v>0</v>
      </c>
      <c r="BC55" s="86">
        <f>'L2019-53 - BD Komenského ...'!F34</f>
        <v>0</v>
      </c>
      <c r="BD55" s="88">
        <f>'L2019-53 - BD Komenského ...'!F35</f>
        <v>0</v>
      </c>
      <c r="BT55" s="89" t="s">
        <v>80</v>
      </c>
      <c r="BU55" s="89" t="s">
        <v>81</v>
      </c>
      <c r="BV55" s="89" t="s">
        <v>76</v>
      </c>
      <c r="BW55" s="89" t="s">
        <v>5</v>
      </c>
      <c r="BX55" s="89" t="s">
        <v>77</v>
      </c>
      <c r="CL55" s="89" t="s">
        <v>19</v>
      </c>
    </row>
    <row r="56" spans="2:44" s="1" customFormat="1" ht="30" customHeight="1">
      <c r="B56" s="32"/>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6"/>
    </row>
    <row r="57" spans="2:44" s="1" customFormat="1" ht="6.95" customHeight="1">
      <c r="B57" s="44"/>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36"/>
    </row>
  </sheetData>
  <sheetProtection algorithmName="SHA-512" hashValue="Q/ag9ygoHBlnBe0ysdvm4OoNYpXqX54jBvf9R5ej9BORxMoWSx3Ay87/ZZoPjU7yT60oOEKvMBv/5cQPxeCYBw==" saltValue="dc0SLg5a79JEL0B7MCuXq2sbmsiz0fVw4YdyHt7mak3bP9gwUH07q3tzj/gQ0eLhXsz2XJu2dgNvRYDBjILdMA==" spinCount="100000" sheet="1" objects="1" scenarios="1" formatColumns="0" formatRows="0"/>
  <mergeCells count="42">
    <mergeCell ref="L33:P33"/>
    <mergeCell ref="C52:G52"/>
    <mergeCell ref="I52:AF52"/>
    <mergeCell ref="AG52:AM52"/>
    <mergeCell ref="AN52:AP52"/>
    <mergeCell ref="AN55:AP55"/>
    <mergeCell ref="AG55:AM55"/>
    <mergeCell ref="D55:H55"/>
    <mergeCell ref="J55:AF55"/>
    <mergeCell ref="AG54:AM54"/>
    <mergeCell ref="AN54:AP54"/>
    <mergeCell ref="AM50:AP50"/>
    <mergeCell ref="L45:AO45"/>
    <mergeCell ref="AM47:AN47"/>
    <mergeCell ref="AM49:AP49"/>
    <mergeCell ref="AS49:AT51"/>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5" location="'L2019-53 - BD Komenského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8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0"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56" ht="36.95" customHeight="1">
      <c r="L2" s="308"/>
      <c r="M2" s="308"/>
      <c r="N2" s="308"/>
      <c r="O2" s="308"/>
      <c r="P2" s="308"/>
      <c r="Q2" s="308"/>
      <c r="R2" s="308"/>
      <c r="S2" s="308"/>
      <c r="T2" s="308"/>
      <c r="U2" s="308"/>
      <c r="V2" s="308"/>
      <c r="AT2" s="15" t="s">
        <v>5</v>
      </c>
      <c r="AZ2" s="91" t="s">
        <v>82</v>
      </c>
      <c r="BA2" s="91" t="s">
        <v>83</v>
      </c>
      <c r="BB2" s="91" t="s">
        <v>84</v>
      </c>
      <c r="BC2" s="91" t="s">
        <v>85</v>
      </c>
      <c r="BD2" s="91" t="s">
        <v>86</v>
      </c>
    </row>
    <row r="3" spans="2:46" ht="6.95" customHeight="1">
      <c r="B3" s="92"/>
      <c r="C3" s="93"/>
      <c r="D3" s="93"/>
      <c r="E3" s="93"/>
      <c r="F3" s="93"/>
      <c r="G3" s="93"/>
      <c r="H3" s="93"/>
      <c r="I3" s="94"/>
      <c r="J3" s="93"/>
      <c r="K3" s="93"/>
      <c r="L3" s="18"/>
      <c r="AT3" s="15" t="s">
        <v>86</v>
      </c>
    </row>
    <row r="4" spans="2:46" ht="24.95" customHeight="1">
      <c r="B4" s="18"/>
      <c r="D4" s="95" t="s">
        <v>87</v>
      </c>
      <c r="L4" s="18"/>
      <c r="M4" s="22" t="s">
        <v>10</v>
      </c>
      <c r="AT4" s="15" t="s">
        <v>4</v>
      </c>
    </row>
    <row r="5" spans="2:12" ht="6.95" customHeight="1">
      <c r="B5" s="18"/>
      <c r="L5" s="18"/>
    </row>
    <row r="6" spans="2:12" s="1" customFormat="1" ht="12" customHeight="1">
      <c r="B6" s="36"/>
      <c r="D6" s="96" t="s">
        <v>16</v>
      </c>
      <c r="I6" s="97"/>
      <c r="L6" s="36"/>
    </row>
    <row r="7" spans="2:12" s="1" customFormat="1" ht="36.95" customHeight="1">
      <c r="B7" s="36"/>
      <c r="E7" s="337" t="s">
        <v>17</v>
      </c>
      <c r="F7" s="338"/>
      <c r="G7" s="338"/>
      <c r="H7" s="338"/>
      <c r="I7" s="97"/>
      <c r="L7" s="36"/>
    </row>
    <row r="8" spans="2:12" s="1" customFormat="1" ht="11.25">
      <c r="B8" s="36"/>
      <c r="I8" s="97"/>
      <c r="L8" s="36"/>
    </row>
    <row r="9" spans="2:12" s="1" customFormat="1" ht="12" customHeight="1">
      <c r="B9" s="36"/>
      <c r="D9" s="96" t="s">
        <v>18</v>
      </c>
      <c r="F9" s="15" t="s">
        <v>19</v>
      </c>
      <c r="I9" s="98" t="s">
        <v>20</v>
      </c>
      <c r="J9" s="15" t="s">
        <v>21</v>
      </c>
      <c r="L9" s="36"/>
    </row>
    <row r="10" spans="2:12" s="1" customFormat="1" ht="12" customHeight="1">
      <c r="B10" s="36"/>
      <c r="D10" s="96" t="s">
        <v>22</v>
      </c>
      <c r="F10" s="15" t="s">
        <v>23</v>
      </c>
      <c r="I10" s="98" t="s">
        <v>24</v>
      </c>
      <c r="J10" s="99" t="str">
        <f>'Rekapitulace stavby'!AN8</f>
        <v>6. 10. 2019</v>
      </c>
      <c r="L10" s="36"/>
    </row>
    <row r="11" spans="2:12" s="1" customFormat="1" ht="10.9" customHeight="1">
      <c r="B11" s="36"/>
      <c r="I11" s="97"/>
      <c r="L11" s="36"/>
    </row>
    <row r="12" spans="2:12" s="1" customFormat="1" ht="12" customHeight="1">
      <c r="B12" s="36"/>
      <c r="D12" s="96" t="s">
        <v>26</v>
      </c>
      <c r="I12" s="98" t="s">
        <v>27</v>
      </c>
      <c r="J12" s="15" t="s">
        <v>28</v>
      </c>
      <c r="L12" s="36"/>
    </row>
    <row r="13" spans="2:12" s="1" customFormat="1" ht="18" customHeight="1">
      <c r="B13" s="36"/>
      <c r="E13" s="15" t="s">
        <v>29</v>
      </c>
      <c r="I13" s="98" t="s">
        <v>30</v>
      </c>
      <c r="J13" s="15" t="s">
        <v>21</v>
      </c>
      <c r="L13" s="36"/>
    </row>
    <row r="14" spans="2:12" s="1" customFormat="1" ht="6.95" customHeight="1">
      <c r="B14" s="36"/>
      <c r="I14" s="97"/>
      <c r="L14" s="36"/>
    </row>
    <row r="15" spans="2:12" s="1" customFormat="1" ht="12" customHeight="1">
      <c r="B15" s="36"/>
      <c r="D15" s="96" t="s">
        <v>31</v>
      </c>
      <c r="I15" s="98" t="s">
        <v>27</v>
      </c>
      <c r="J15" s="28" t="str">
        <f>'Rekapitulace stavby'!AN13</f>
        <v>Vyplň údaj</v>
      </c>
      <c r="L15" s="36"/>
    </row>
    <row r="16" spans="2:12" s="1" customFormat="1" ht="18" customHeight="1">
      <c r="B16" s="36"/>
      <c r="E16" s="339" t="str">
        <f>'Rekapitulace stavby'!E14</f>
        <v>Vyplň údaj</v>
      </c>
      <c r="F16" s="340"/>
      <c r="G16" s="340"/>
      <c r="H16" s="340"/>
      <c r="I16" s="98" t="s">
        <v>30</v>
      </c>
      <c r="J16" s="28" t="str">
        <f>'Rekapitulace stavby'!AN14</f>
        <v>Vyplň údaj</v>
      </c>
      <c r="L16" s="36"/>
    </row>
    <row r="17" spans="2:12" s="1" customFormat="1" ht="6.95" customHeight="1">
      <c r="B17" s="36"/>
      <c r="I17" s="97"/>
      <c r="L17" s="36"/>
    </row>
    <row r="18" spans="2:12" s="1" customFormat="1" ht="12" customHeight="1">
      <c r="B18" s="36"/>
      <c r="D18" s="96" t="s">
        <v>33</v>
      </c>
      <c r="I18" s="98" t="s">
        <v>27</v>
      </c>
      <c r="J18" s="15" t="s">
        <v>34</v>
      </c>
      <c r="L18" s="36"/>
    </row>
    <row r="19" spans="2:12" s="1" customFormat="1" ht="18" customHeight="1">
      <c r="B19" s="36"/>
      <c r="E19" s="15" t="s">
        <v>35</v>
      </c>
      <c r="I19" s="98" t="s">
        <v>30</v>
      </c>
      <c r="J19" s="15" t="s">
        <v>21</v>
      </c>
      <c r="L19" s="36"/>
    </row>
    <row r="20" spans="2:12" s="1" customFormat="1" ht="6.95" customHeight="1">
      <c r="B20" s="36"/>
      <c r="I20" s="97"/>
      <c r="L20" s="36"/>
    </row>
    <row r="21" spans="2:12" s="1" customFormat="1" ht="12" customHeight="1">
      <c r="B21" s="36"/>
      <c r="D21" s="96" t="s">
        <v>37</v>
      </c>
      <c r="I21" s="98" t="s">
        <v>27</v>
      </c>
      <c r="J21" s="15" t="str">
        <f>IF('Rekapitulace stavby'!AN19="","",'Rekapitulace stavby'!AN19)</f>
        <v/>
      </c>
      <c r="L21" s="36"/>
    </row>
    <row r="22" spans="2:12" s="1" customFormat="1" ht="18" customHeight="1">
      <c r="B22" s="36"/>
      <c r="E22" s="15" t="str">
        <f>IF('Rekapitulace stavby'!E20="","",'Rekapitulace stavby'!E20)</f>
        <v xml:space="preserve"> </v>
      </c>
      <c r="I22" s="98" t="s">
        <v>30</v>
      </c>
      <c r="J22" s="15" t="str">
        <f>IF('Rekapitulace stavby'!AN20="","",'Rekapitulace stavby'!AN20)</f>
        <v/>
      </c>
      <c r="L22" s="36"/>
    </row>
    <row r="23" spans="2:12" s="1" customFormat="1" ht="6.95" customHeight="1">
      <c r="B23" s="36"/>
      <c r="I23" s="97"/>
      <c r="L23" s="36"/>
    </row>
    <row r="24" spans="2:12" s="1" customFormat="1" ht="12" customHeight="1">
      <c r="B24" s="36"/>
      <c r="D24" s="96" t="s">
        <v>39</v>
      </c>
      <c r="I24" s="97"/>
      <c r="L24" s="36"/>
    </row>
    <row r="25" spans="2:12" s="6" customFormat="1" ht="45" customHeight="1">
      <c r="B25" s="100"/>
      <c r="E25" s="341" t="s">
        <v>40</v>
      </c>
      <c r="F25" s="341"/>
      <c r="G25" s="341"/>
      <c r="H25" s="341"/>
      <c r="I25" s="101"/>
      <c r="L25" s="100"/>
    </row>
    <row r="26" spans="2:12" s="1" customFormat="1" ht="6.95" customHeight="1">
      <c r="B26" s="36"/>
      <c r="I26" s="97"/>
      <c r="L26" s="36"/>
    </row>
    <row r="27" spans="2:12" s="1" customFormat="1" ht="6.95" customHeight="1">
      <c r="B27" s="36"/>
      <c r="D27" s="54"/>
      <c r="E27" s="54"/>
      <c r="F27" s="54"/>
      <c r="G27" s="54"/>
      <c r="H27" s="54"/>
      <c r="I27" s="102"/>
      <c r="J27" s="54"/>
      <c r="K27" s="54"/>
      <c r="L27" s="36"/>
    </row>
    <row r="28" spans="2:12" s="1" customFormat="1" ht="25.35" customHeight="1">
      <c r="B28" s="36"/>
      <c r="D28" s="103" t="s">
        <v>41</v>
      </c>
      <c r="I28" s="97"/>
      <c r="J28" s="104">
        <f>ROUND(J88,2)</f>
        <v>0</v>
      </c>
      <c r="L28" s="36"/>
    </row>
    <row r="29" spans="2:12" s="1" customFormat="1" ht="6.95" customHeight="1">
      <c r="B29" s="36"/>
      <c r="D29" s="54"/>
      <c r="E29" s="54"/>
      <c r="F29" s="54"/>
      <c r="G29" s="54"/>
      <c r="H29" s="54"/>
      <c r="I29" s="102"/>
      <c r="J29" s="54"/>
      <c r="K29" s="54"/>
      <c r="L29" s="36"/>
    </row>
    <row r="30" spans="2:12" s="1" customFormat="1" ht="14.45" customHeight="1">
      <c r="B30" s="36"/>
      <c r="F30" s="105" t="s">
        <v>43</v>
      </c>
      <c r="I30" s="106" t="s">
        <v>42</v>
      </c>
      <c r="J30" s="105" t="s">
        <v>44</v>
      </c>
      <c r="L30" s="36"/>
    </row>
    <row r="31" spans="2:12" s="1" customFormat="1" ht="14.45" customHeight="1">
      <c r="B31" s="36"/>
      <c r="D31" s="96" t="s">
        <v>45</v>
      </c>
      <c r="E31" s="96" t="s">
        <v>46</v>
      </c>
      <c r="F31" s="107">
        <f>ROUND((SUM(BE88:BE284)),2)</f>
        <v>0</v>
      </c>
      <c r="I31" s="108">
        <v>0.21</v>
      </c>
      <c r="J31" s="107">
        <f>ROUND(((SUM(BE88:BE284))*I31),2)</f>
        <v>0</v>
      </c>
      <c r="L31" s="36"/>
    </row>
    <row r="32" spans="2:12" s="1" customFormat="1" ht="14.45" customHeight="1">
      <c r="B32" s="36"/>
      <c r="E32" s="96" t="s">
        <v>47</v>
      </c>
      <c r="F32" s="107">
        <f>ROUND((SUM(BF88:BF284)),2)</f>
        <v>0</v>
      </c>
      <c r="I32" s="108">
        <v>0.15</v>
      </c>
      <c r="J32" s="107">
        <f>ROUND(((SUM(BF88:BF284))*I32),2)</f>
        <v>0</v>
      </c>
      <c r="L32" s="36"/>
    </row>
    <row r="33" spans="2:12" s="1" customFormat="1" ht="14.45" customHeight="1" hidden="1">
      <c r="B33" s="36"/>
      <c r="E33" s="96" t="s">
        <v>48</v>
      </c>
      <c r="F33" s="107">
        <f>ROUND((SUM(BG88:BG284)),2)</f>
        <v>0</v>
      </c>
      <c r="I33" s="108">
        <v>0.21</v>
      </c>
      <c r="J33" s="107">
        <f>0</f>
        <v>0</v>
      </c>
      <c r="L33" s="36"/>
    </row>
    <row r="34" spans="2:12" s="1" customFormat="1" ht="14.45" customHeight="1" hidden="1">
      <c r="B34" s="36"/>
      <c r="E34" s="96" t="s">
        <v>49</v>
      </c>
      <c r="F34" s="107">
        <f>ROUND((SUM(BH88:BH284)),2)</f>
        <v>0</v>
      </c>
      <c r="I34" s="108">
        <v>0.15</v>
      </c>
      <c r="J34" s="107">
        <f>0</f>
        <v>0</v>
      </c>
      <c r="L34" s="36"/>
    </row>
    <row r="35" spans="2:12" s="1" customFormat="1" ht="14.45" customHeight="1" hidden="1">
      <c r="B35" s="36"/>
      <c r="E35" s="96" t="s">
        <v>50</v>
      </c>
      <c r="F35" s="107">
        <f>ROUND((SUM(BI88:BI284)),2)</f>
        <v>0</v>
      </c>
      <c r="I35" s="108">
        <v>0</v>
      </c>
      <c r="J35" s="107">
        <f>0</f>
        <v>0</v>
      </c>
      <c r="L35" s="36"/>
    </row>
    <row r="36" spans="2:12" s="1" customFormat="1" ht="6.95" customHeight="1">
      <c r="B36" s="36"/>
      <c r="I36" s="97"/>
      <c r="L36" s="36"/>
    </row>
    <row r="37" spans="2:12" s="1" customFormat="1" ht="25.35" customHeight="1">
      <c r="B37" s="36"/>
      <c r="C37" s="109"/>
      <c r="D37" s="110" t="s">
        <v>51</v>
      </c>
      <c r="E37" s="111"/>
      <c r="F37" s="111"/>
      <c r="G37" s="112" t="s">
        <v>52</v>
      </c>
      <c r="H37" s="113" t="s">
        <v>53</v>
      </c>
      <c r="I37" s="114"/>
      <c r="J37" s="115">
        <f>SUM(J28:J35)</f>
        <v>0</v>
      </c>
      <c r="K37" s="116"/>
      <c r="L37" s="36"/>
    </row>
    <row r="38" spans="2:12" s="1" customFormat="1" ht="14.45" customHeight="1">
      <c r="B38" s="117"/>
      <c r="C38" s="118"/>
      <c r="D38" s="118"/>
      <c r="E38" s="118"/>
      <c r="F38" s="118"/>
      <c r="G38" s="118"/>
      <c r="H38" s="118"/>
      <c r="I38" s="119"/>
      <c r="J38" s="118"/>
      <c r="K38" s="118"/>
      <c r="L38" s="36"/>
    </row>
    <row r="42" spans="2:12" s="1" customFormat="1" ht="6.95" customHeight="1">
      <c r="B42" s="120"/>
      <c r="C42" s="121"/>
      <c r="D42" s="121"/>
      <c r="E42" s="121"/>
      <c r="F42" s="121"/>
      <c r="G42" s="121"/>
      <c r="H42" s="121"/>
      <c r="I42" s="122"/>
      <c r="J42" s="121"/>
      <c r="K42" s="121"/>
      <c r="L42" s="36"/>
    </row>
    <row r="43" spans="2:12" s="1" customFormat="1" ht="24.95" customHeight="1">
      <c r="B43" s="32"/>
      <c r="C43" s="21" t="s">
        <v>88</v>
      </c>
      <c r="D43" s="33"/>
      <c r="E43" s="33"/>
      <c r="F43" s="33"/>
      <c r="G43" s="33"/>
      <c r="H43" s="33"/>
      <c r="I43" s="97"/>
      <c r="J43" s="33"/>
      <c r="K43" s="33"/>
      <c r="L43" s="36"/>
    </row>
    <row r="44" spans="2:12" s="1" customFormat="1" ht="6.95" customHeight="1">
      <c r="B44" s="32"/>
      <c r="C44" s="33"/>
      <c r="D44" s="33"/>
      <c r="E44" s="33"/>
      <c r="F44" s="33"/>
      <c r="G44" s="33"/>
      <c r="H44" s="33"/>
      <c r="I44" s="97"/>
      <c r="J44" s="33"/>
      <c r="K44" s="33"/>
      <c r="L44" s="36"/>
    </row>
    <row r="45" spans="2:12" s="1" customFormat="1" ht="12" customHeight="1">
      <c r="B45" s="32"/>
      <c r="C45" s="27" t="s">
        <v>16</v>
      </c>
      <c r="D45" s="33"/>
      <c r="E45" s="33"/>
      <c r="F45" s="33"/>
      <c r="G45" s="33"/>
      <c r="H45" s="33"/>
      <c r="I45" s="97"/>
      <c r="J45" s="33"/>
      <c r="K45" s="33"/>
      <c r="L45" s="36"/>
    </row>
    <row r="46" spans="2:12" s="1" customFormat="1" ht="16.5" customHeight="1">
      <c r="B46" s="32"/>
      <c r="C46" s="33"/>
      <c r="D46" s="33"/>
      <c r="E46" s="311" t="str">
        <f>E7</f>
        <v>BD Komenského 677 - Výměna oken</v>
      </c>
      <c r="F46" s="310"/>
      <c r="G46" s="310"/>
      <c r="H46" s="310"/>
      <c r="I46" s="97"/>
      <c r="J46" s="33"/>
      <c r="K46" s="33"/>
      <c r="L46" s="36"/>
    </row>
    <row r="47" spans="2:12" s="1" customFormat="1" ht="6.95" customHeight="1">
      <c r="B47" s="32"/>
      <c r="C47" s="33"/>
      <c r="D47" s="33"/>
      <c r="E47" s="33"/>
      <c r="F47" s="33"/>
      <c r="G47" s="33"/>
      <c r="H47" s="33"/>
      <c r="I47" s="97"/>
      <c r="J47" s="33"/>
      <c r="K47" s="33"/>
      <c r="L47" s="36"/>
    </row>
    <row r="48" spans="2:12" s="1" customFormat="1" ht="12" customHeight="1">
      <c r="B48" s="32"/>
      <c r="C48" s="27" t="s">
        <v>22</v>
      </c>
      <c r="D48" s="33"/>
      <c r="E48" s="33"/>
      <c r="F48" s="25" t="str">
        <f>F10</f>
        <v>Obec Třinec</v>
      </c>
      <c r="G48" s="33"/>
      <c r="H48" s="33"/>
      <c r="I48" s="98" t="s">
        <v>24</v>
      </c>
      <c r="J48" s="53" t="str">
        <f>IF(J10="","",J10)</f>
        <v>6. 10. 2019</v>
      </c>
      <c r="K48" s="33"/>
      <c r="L48" s="36"/>
    </row>
    <row r="49" spans="2:12" s="1" customFormat="1" ht="6.95" customHeight="1">
      <c r="B49" s="32"/>
      <c r="C49" s="33"/>
      <c r="D49" s="33"/>
      <c r="E49" s="33"/>
      <c r="F49" s="33"/>
      <c r="G49" s="33"/>
      <c r="H49" s="33"/>
      <c r="I49" s="97"/>
      <c r="J49" s="33"/>
      <c r="K49" s="33"/>
      <c r="L49" s="36"/>
    </row>
    <row r="50" spans="2:12" s="1" customFormat="1" ht="24.95" customHeight="1">
      <c r="B50" s="32"/>
      <c r="C50" s="27" t="s">
        <v>26</v>
      </c>
      <c r="D50" s="33"/>
      <c r="E50" s="33"/>
      <c r="F50" s="25" t="str">
        <f>E13</f>
        <v>Statutární město Třinec</v>
      </c>
      <c r="G50" s="33"/>
      <c r="H50" s="33"/>
      <c r="I50" s="98" t="s">
        <v>33</v>
      </c>
      <c r="J50" s="30" t="str">
        <f>E19</f>
        <v>Projekční kancelář lay-out s.r.o.</v>
      </c>
      <c r="K50" s="33"/>
      <c r="L50" s="36"/>
    </row>
    <row r="51" spans="2:12" s="1" customFormat="1" ht="13.7" customHeight="1">
      <c r="B51" s="32"/>
      <c r="C51" s="27" t="s">
        <v>31</v>
      </c>
      <c r="D51" s="33"/>
      <c r="E51" s="33"/>
      <c r="F51" s="25" t="str">
        <f>IF(E16="","",E16)</f>
        <v>Vyplň údaj</v>
      </c>
      <c r="G51" s="33"/>
      <c r="H51" s="33"/>
      <c r="I51" s="98" t="s">
        <v>37</v>
      </c>
      <c r="J51" s="30" t="str">
        <f>E22</f>
        <v xml:space="preserve"> </v>
      </c>
      <c r="K51" s="33"/>
      <c r="L51" s="36"/>
    </row>
    <row r="52" spans="2:12" s="1" customFormat="1" ht="10.35" customHeight="1">
      <c r="B52" s="32"/>
      <c r="C52" s="33"/>
      <c r="D52" s="33"/>
      <c r="E52" s="33"/>
      <c r="F52" s="33"/>
      <c r="G52" s="33"/>
      <c r="H52" s="33"/>
      <c r="I52" s="97"/>
      <c r="J52" s="33"/>
      <c r="K52" s="33"/>
      <c r="L52" s="36"/>
    </row>
    <row r="53" spans="2:12" s="1" customFormat="1" ht="29.25" customHeight="1">
      <c r="B53" s="32"/>
      <c r="C53" s="123" t="s">
        <v>89</v>
      </c>
      <c r="D53" s="124"/>
      <c r="E53" s="124"/>
      <c r="F53" s="124"/>
      <c r="G53" s="124"/>
      <c r="H53" s="124"/>
      <c r="I53" s="125"/>
      <c r="J53" s="126" t="s">
        <v>90</v>
      </c>
      <c r="K53" s="124"/>
      <c r="L53" s="36"/>
    </row>
    <row r="54" spans="2:12" s="1" customFormat="1" ht="10.35" customHeight="1">
      <c r="B54" s="32"/>
      <c r="C54" s="33"/>
      <c r="D54" s="33"/>
      <c r="E54" s="33"/>
      <c r="F54" s="33"/>
      <c r="G54" s="33"/>
      <c r="H54" s="33"/>
      <c r="I54" s="97"/>
      <c r="J54" s="33"/>
      <c r="K54" s="33"/>
      <c r="L54" s="36"/>
    </row>
    <row r="55" spans="2:47" s="1" customFormat="1" ht="22.9" customHeight="1">
      <c r="B55" s="32"/>
      <c r="C55" s="127" t="s">
        <v>73</v>
      </c>
      <c r="D55" s="33"/>
      <c r="E55" s="33"/>
      <c r="F55" s="33"/>
      <c r="G55" s="33"/>
      <c r="H55" s="33"/>
      <c r="I55" s="97"/>
      <c r="J55" s="71">
        <f>J88</f>
        <v>0</v>
      </c>
      <c r="K55" s="33"/>
      <c r="L55" s="36"/>
      <c r="AU55" s="15" t="s">
        <v>91</v>
      </c>
    </row>
    <row r="56" spans="2:12" s="7" customFormat="1" ht="24.95" customHeight="1">
      <c r="B56" s="128"/>
      <c r="C56" s="129"/>
      <c r="D56" s="130" t="s">
        <v>92</v>
      </c>
      <c r="E56" s="131"/>
      <c r="F56" s="131"/>
      <c r="G56" s="131"/>
      <c r="H56" s="131"/>
      <c r="I56" s="132"/>
      <c r="J56" s="133">
        <f>J89</f>
        <v>0</v>
      </c>
      <c r="K56" s="129"/>
      <c r="L56" s="134"/>
    </row>
    <row r="57" spans="2:12" s="8" customFormat="1" ht="19.9" customHeight="1">
      <c r="B57" s="135"/>
      <c r="C57" s="136"/>
      <c r="D57" s="137" t="s">
        <v>93</v>
      </c>
      <c r="E57" s="138"/>
      <c r="F57" s="138"/>
      <c r="G57" s="138"/>
      <c r="H57" s="138"/>
      <c r="I57" s="139"/>
      <c r="J57" s="140">
        <f>J90</f>
        <v>0</v>
      </c>
      <c r="K57" s="136"/>
      <c r="L57" s="141"/>
    </row>
    <row r="58" spans="2:12" s="8" customFormat="1" ht="19.9" customHeight="1">
      <c r="B58" s="135"/>
      <c r="C58" s="136"/>
      <c r="D58" s="137" t="s">
        <v>94</v>
      </c>
      <c r="E58" s="138"/>
      <c r="F58" s="138"/>
      <c r="G58" s="138"/>
      <c r="H58" s="138"/>
      <c r="I58" s="139"/>
      <c r="J58" s="140">
        <f>J136</f>
        <v>0</v>
      </c>
      <c r="K58" s="136"/>
      <c r="L58" s="141"/>
    </row>
    <row r="59" spans="2:12" s="8" customFormat="1" ht="19.9" customHeight="1">
      <c r="B59" s="135"/>
      <c r="C59" s="136"/>
      <c r="D59" s="137" t="s">
        <v>95</v>
      </c>
      <c r="E59" s="138"/>
      <c r="F59" s="138"/>
      <c r="G59" s="138"/>
      <c r="H59" s="138"/>
      <c r="I59" s="139"/>
      <c r="J59" s="140">
        <f>J178</f>
        <v>0</v>
      </c>
      <c r="K59" s="136"/>
      <c r="L59" s="141"/>
    </row>
    <row r="60" spans="2:12" s="8" customFormat="1" ht="19.9" customHeight="1">
      <c r="B60" s="135"/>
      <c r="C60" s="136"/>
      <c r="D60" s="137" t="s">
        <v>96</v>
      </c>
      <c r="E60" s="138"/>
      <c r="F60" s="138"/>
      <c r="G60" s="138"/>
      <c r="H60" s="138"/>
      <c r="I60" s="139"/>
      <c r="J60" s="140">
        <f>J190</f>
        <v>0</v>
      </c>
      <c r="K60" s="136"/>
      <c r="L60" s="141"/>
    </row>
    <row r="61" spans="2:12" s="7" customFormat="1" ht="24.95" customHeight="1">
      <c r="B61" s="128"/>
      <c r="C61" s="129"/>
      <c r="D61" s="130" t="s">
        <v>97</v>
      </c>
      <c r="E61" s="131"/>
      <c r="F61" s="131"/>
      <c r="G61" s="131"/>
      <c r="H61" s="131"/>
      <c r="I61" s="132"/>
      <c r="J61" s="133">
        <f>J193</f>
        <v>0</v>
      </c>
      <c r="K61" s="129"/>
      <c r="L61" s="134"/>
    </row>
    <row r="62" spans="2:12" s="8" customFormat="1" ht="19.9" customHeight="1">
      <c r="B62" s="135"/>
      <c r="C62" s="136"/>
      <c r="D62" s="137" t="s">
        <v>98</v>
      </c>
      <c r="E62" s="138"/>
      <c r="F62" s="138"/>
      <c r="G62" s="138"/>
      <c r="H62" s="138"/>
      <c r="I62" s="139"/>
      <c r="J62" s="140">
        <f>J194</f>
        <v>0</v>
      </c>
      <c r="K62" s="136"/>
      <c r="L62" s="141"/>
    </row>
    <row r="63" spans="2:12" s="8" customFormat="1" ht="19.9" customHeight="1">
      <c r="B63" s="135"/>
      <c r="C63" s="136"/>
      <c r="D63" s="137" t="s">
        <v>99</v>
      </c>
      <c r="E63" s="138"/>
      <c r="F63" s="138"/>
      <c r="G63" s="138"/>
      <c r="H63" s="138"/>
      <c r="I63" s="139"/>
      <c r="J63" s="140">
        <f>J202</f>
        <v>0</v>
      </c>
      <c r="K63" s="136"/>
      <c r="L63" s="141"/>
    </row>
    <row r="64" spans="2:12" s="8" customFormat="1" ht="19.9" customHeight="1">
      <c r="B64" s="135"/>
      <c r="C64" s="136"/>
      <c r="D64" s="137" t="s">
        <v>100</v>
      </c>
      <c r="E64" s="138"/>
      <c r="F64" s="138"/>
      <c r="G64" s="138"/>
      <c r="H64" s="138"/>
      <c r="I64" s="139"/>
      <c r="J64" s="140">
        <f>J226</f>
        <v>0</v>
      </c>
      <c r="K64" s="136"/>
      <c r="L64" s="141"/>
    </row>
    <row r="65" spans="2:12" s="8" customFormat="1" ht="19.9" customHeight="1">
      <c r="B65" s="135"/>
      <c r="C65" s="136"/>
      <c r="D65" s="137" t="s">
        <v>101</v>
      </c>
      <c r="E65" s="138"/>
      <c r="F65" s="138"/>
      <c r="G65" s="138"/>
      <c r="H65" s="138"/>
      <c r="I65" s="139"/>
      <c r="J65" s="140">
        <f>J240</f>
        <v>0</v>
      </c>
      <c r="K65" s="136"/>
      <c r="L65" s="141"/>
    </row>
    <row r="66" spans="2:12" s="8" customFormat="1" ht="19.9" customHeight="1">
      <c r="B66" s="135"/>
      <c r="C66" s="136"/>
      <c r="D66" s="137" t="s">
        <v>102</v>
      </c>
      <c r="E66" s="138"/>
      <c r="F66" s="138"/>
      <c r="G66" s="138"/>
      <c r="H66" s="138"/>
      <c r="I66" s="139"/>
      <c r="J66" s="140">
        <f>J250</f>
        <v>0</v>
      </c>
      <c r="K66" s="136"/>
      <c r="L66" s="141"/>
    </row>
    <row r="67" spans="2:12" s="8" customFormat="1" ht="19.9" customHeight="1">
      <c r="B67" s="135"/>
      <c r="C67" s="136"/>
      <c r="D67" s="137" t="s">
        <v>103</v>
      </c>
      <c r="E67" s="138"/>
      <c r="F67" s="138"/>
      <c r="G67" s="138"/>
      <c r="H67" s="138"/>
      <c r="I67" s="139"/>
      <c r="J67" s="140">
        <f>J256</f>
        <v>0</v>
      </c>
      <c r="K67" s="136"/>
      <c r="L67" s="141"/>
    </row>
    <row r="68" spans="2:12" s="8" customFormat="1" ht="19.9" customHeight="1">
      <c r="B68" s="135"/>
      <c r="C68" s="136"/>
      <c r="D68" s="137" t="s">
        <v>104</v>
      </c>
      <c r="E68" s="138"/>
      <c r="F68" s="138"/>
      <c r="G68" s="138"/>
      <c r="H68" s="138"/>
      <c r="I68" s="139"/>
      <c r="J68" s="140">
        <f>J258</f>
        <v>0</v>
      </c>
      <c r="K68" s="136"/>
      <c r="L68" s="141"/>
    </row>
    <row r="69" spans="2:12" s="7" customFormat="1" ht="24.95" customHeight="1">
      <c r="B69" s="128"/>
      <c r="C69" s="129"/>
      <c r="D69" s="130" t="s">
        <v>105</v>
      </c>
      <c r="E69" s="131"/>
      <c r="F69" s="131"/>
      <c r="G69" s="131"/>
      <c r="H69" s="131"/>
      <c r="I69" s="132"/>
      <c r="J69" s="133">
        <f>J269</f>
        <v>0</v>
      </c>
      <c r="K69" s="129"/>
      <c r="L69" s="134"/>
    </row>
    <row r="70" spans="2:12" s="7" customFormat="1" ht="24.95" customHeight="1">
      <c r="B70" s="128"/>
      <c r="C70" s="129"/>
      <c r="D70" s="130" t="s">
        <v>106</v>
      </c>
      <c r="E70" s="131"/>
      <c r="F70" s="131"/>
      <c r="G70" s="131"/>
      <c r="H70" s="131"/>
      <c r="I70" s="132"/>
      <c r="J70" s="133">
        <f>J276</f>
        <v>0</v>
      </c>
      <c r="K70" s="129"/>
      <c r="L70" s="134"/>
    </row>
    <row r="71" spans="2:12" s="1" customFormat="1" ht="21.75" customHeight="1">
      <c r="B71" s="32"/>
      <c r="C71" s="33"/>
      <c r="D71" s="33"/>
      <c r="E71" s="33"/>
      <c r="F71" s="33"/>
      <c r="G71" s="33"/>
      <c r="H71" s="33"/>
      <c r="I71" s="97"/>
      <c r="J71" s="33"/>
      <c r="K71" s="33"/>
      <c r="L71" s="36"/>
    </row>
    <row r="72" spans="2:12" s="1" customFormat="1" ht="6.95" customHeight="1">
      <c r="B72" s="44"/>
      <c r="C72" s="45"/>
      <c r="D72" s="45"/>
      <c r="E72" s="45"/>
      <c r="F72" s="45"/>
      <c r="G72" s="45"/>
      <c r="H72" s="45"/>
      <c r="I72" s="119"/>
      <c r="J72" s="45"/>
      <c r="K72" s="45"/>
      <c r="L72" s="36"/>
    </row>
    <row r="76" spans="2:12" s="1" customFormat="1" ht="6.95" customHeight="1">
      <c r="B76" s="46"/>
      <c r="C76" s="47"/>
      <c r="D76" s="47"/>
      <c r="E76" s="47"/>
      <c r="F76" s="47"/>
      <c r="G76" s="47"/>
      <c r="H76" s="47"/>
      <c r="I76" s="122"/>
      <c r="J76" s="47"/>
      <c r="K76" s="47"/>
      <c r="L76" s="36"/>
    </row>
    <row r="77" spans="2:12" s="1" customFormat="1" ht="24.95" customHeight="1">
      <c r="B77" s="32"/>
      <c r="C77" s="21" t="s">
        <v>107</v>
      </c>
      <c r="D77" s="33"/>
      <c r="E77" s="33"/>
      <c r="F77" s="33"/>
      <c r="G77" s="33"/>
      <c r="H77" s="33"/>
      <c r="I77" s="97"/>
      <c r="J77" s="33"/>
      <c r="K77" s="33"/>
      <c r="L77" s="36"/>
    </row>
    <row r="78" spans="2:12" s="1" customFormat="1" ht="6.95" customHeight="1">
      <c r="B78" s="32"/>
      <c r="C78" s="33"/>
      <c r="D78" s="33"/>
      <c r="E78" s="33"/>
      <c r="F78" s="33"/>
      <c r="G78" s="33"/>
      <c r="H78" s="33"/>
      <c r="I78" s="97"/>
      <c r="J78" s="33"/>
      <c r="K78" s="33"/>
      <c r="L78" s="36"/>
    </row>
    <row r="79" spans="2:12" s="1" customFormat="1" ht="12" customHeight="1">
      <c r="B79" s="32"/>
      <c r="C79" s="27" t="s">
        <v>16</v>
      </c>
      <c r="D79" s="33"/>
      <c r="E79" s="33"/>
      <c r="F79" s="33"/>
      <c r="G79" s="33"/>
      <c r="H79" s="33"/>
      <c r="I79" s="97"/>
      <c r="J79" s="33"/>
      <c r="K79" s="33"/>
      <c r="L79" s="36"/>
    </row>
    <row r="80" spans="2:12" s="1" customFormat="1" ht="16.5" customHeight="1">
      <c r="B80" s="32"/>
      <c r="C80" s="33"/>
      <c r="D80" s="33"/>
      <c r="E80" s="311" t="str">
        <f>E7</f>
        <v>BD Komenského 677 - Výměna oken</v>
      </c>
      <c r="F80" s="310"/>
      <c r="G80" s="310"/>
      <c r="H80" s="310"/>
      <c r="I80" s="97"/>
      <c r="J80" s="33"/>
      <c r="K80" s="33"/>
      <c r="L80" s="36"/>
    </row>
    <row r="81" spans="2:12" s="1" customFormat="1" ht="6.95" customHeight="1">
      <c r="B81" s="32"/>
      <c r="C81" s="33"/>
      <c r="D81" s="33"/>
      <c r="E81" s="33"/>
      <c r="F81" s="33"/>
      <c r="G81" s="33"/>
      <c r="H81" s="33"/>
      <c r="I81" s="97"/>
      <c r="J81" s="33"/>
      <c r="K81" s="33"/>
      <c r="L81" s="36"/>
    </row>
    <row r="82" spans="2:12" s="1" customFormat="1" ht="12" customHeight="1">
      <c r="B82" s="32"/>
      <c r="C82" s="27" t="s">
        <v>22</v>
      </c>
      <c r="D82" s="33"/>
      <c r="E82" s="33"/>
      <c r="F82" s="25" t="str">
        <f>F10</f>
        <v>Obec Třinec</v>
      </c>
      <c r="G82" s="33"/>
      <c r="H82" s="33"/>
      <c r="I82" s="98" t="s">
        <v>24</v>
      </c>
      <c r="J82" s="53" t="str">
        <f>IF(J10="","",J10)</f>
        <v>6. 10. 2019</v>
      </c>
      <c r="K82" s="33"/>
      <c r="L82" s="36"/>
    </row>
    <row r="83" spans="2:12" s="1" customFormat="1" ht="6.95" customHeight="1">
      <c r="B83" s="32"/>
      <c r="C83" s="33"/>
      <c r="D83" s="33"/>
      <c r="E83" s="33"/>
      <c r="F83" s="33"/>
      <c r="G83" s="33"/>
      <c r="H83" s="33"/>
      <c r="I83" s="97"/>
      <c r="J83" s="33"/>
      <c r="K83" s="33"/>
      <c r="L83" s="36"/>
    </row>
    <row r="84" spans="2:12" s="1" customFormat="1" ht="24.95" customHeight="1">
      <c r="B84" s="32"/>
      <c r="C84" s="27" t="s">
        <v>26</v>
      </c>
      <c r="D84" s="33"/>
      <c r="E84" s="33"/>
      <c r="F84" s="25" t="str">
        <f>E13</f>
        <v>Statutární město Třinec</v>
      </c>
      <c r="G84" s="33"/>
      <c r="H84" s="33"/>
      <c r="I84" s="98" t="s">
        <v>33</v>
      </c>
      <c r="J84" s="30" t="str">
        <f>E19</f>
        <v>Projekční kancelář lay-out s.r.o.</v>
      </c>
      <c r="K84" s="33"/>
      <c r="L84" s="36"/>
    </row>
    <row r="85" spans="2:12" s="1" customFormat="1" ht="13.7" customHeight="1">
      <c r="B85" s="32"/>
      <c r="C85" s="27" t="s">
        <v>31</v>
      </c>
      <c r="D85" s="33"/>
      <c r="E85" s="33"/>
      <c r="F85" s="25" t="str">
        <f>IF(E16="","",E16)</f>
        <v>Vyplň údaj</v>
      </c>
      <c r="G85" s="33"/>
      <c r="H85" s="33"/>
      <c r="I85" s="98" t="s">
        <v>37</v>
      </c>
      <c r="J85" s="30" t="str">
        <f>E22</f>
        <v xml:space="preserve"> </v>
      </c>
      <c r="K85" s="33"/>
      <c r="L85" s="36"/>
    </row>
    <row r="86" spans="2:12" s="1" customFormat="1" ht="10.35" customHeight="1">
      <c r="B86" s="32"/>
      <c r="C86" s="33"/>
      <c r="D86" s="33"/>
      <c r="E86" s="33"/>
      <c r="F86" s="33"/>
      <c r="G86" s="33"/>
      <c r="H86" s="33"/>
      <c r="I86" s="97"/>
      <c r="J86" s="33"/>
      <c r="K86" s="33"/>
      <c r="L86" s="36"/>
    </row>
    <row r="87" spans="2:20" s="9" customFormat="1" ht="29.25" customHeight="1">
      <c r="B87" s="142"/>
      <c r="C87" s="143" t="s">
        <v>108</v>
      </c>
      <c r="D87" s="144" t="s">
        <v>60</v>
      </c>
      <c r="E87" s="144" t="s">
        <v>56</v>
      </c>
      <c r="F87" s="144" t="s">
        <v>57</v>
      </c>
      <c r="G87" s="144" t="s">
        <v>109</v>
      </c>
      <c r="H87" s="144" t="s">
        <v>110</v>
      </c>
      <c r="I87" s="145" t="s">
        <v>111</v>
      </c>
      <c r="J87" s="144" t="s">
        <v>90</v>
      </c>
      <c r="K87" s="146" t="s">
        <v>112</v>
      </c>
      <c r="L87" s="147"/>
      <c r="M87" s="62" t="s">
        <v>21</v>
      </c>
      <c r="N87" s="63" t="s">
        <v>45</v>
      </c>
      <c r="O87" s="63" t="s">
        <v>113</v>
      </c>
      <c r="P87" s="63" t="s">
        <v>114</v>
      </c>
      <c r="Q87" s="63" t="s">
        <v>115</v>
      </c>
      <c r="R87" s="63" t="s">
        <v>116</v>
      </c>
      <c r="S87" s="63" t="s">
        <v>117</v>
      </c>
      <c r="T87" s="64" t="s">
        <v>118</v>
      </c>
    </row>
    <row r="88" spans="2:63" s="1" customFormat="1" ht="22.9" customHeight="1">
      <c r="B88" s="32"/>
      <c r="C88" s="69" t="s">
        <v>119</v>
      </c>
      <c r="D88" s="33"/>
      <c r="E88" s="33"/>
      <c r="F88" s="33"/>
      <c r="G88" s="33"/>
      <c r="H88" s="33"/>
      <c r="I88" s="97"/>
      <c r="J88" s="148">
        <f>BK88</f>
        <v>0</v>
      </c>
      <c r="K88" s="33"/>
      <c r="L88" s="36"/>
      <c r="M88" s="65"/>
      <c r="N88" s="66"/>
      <c r="O88" s="66"/>
      <c r="P88" s="149">
        <f>P89+P193+P269+P276</f>
        <v>0</v>
      </c>
      <c r="Q88" s="66"/>
      <c r="R88" s="149">
        <f>R89+R193+R269+R276</f>
        <v>30.758952030000003</v>
      </c>
      <c r="S88" s="66"/>
      <c r="T88" s="150">
        <f>T89+T193+T269+T276</f>
        <v>23.962473000000003</v>
      </c>
      <c r="AT88" s="15" t="s">
        <v>74</v>
      </c>
      <c r="AU88" s="15" t="s">
        <v>91</v>
      </c>
      <c r="BK88" s="151">
        <f>BK89+BK193+BK269+BK276</f>
        <v>0</v>
      </c>
    </row>
    <row r="89" spans="2:63" s="10" customFormat="1" ht="25.9" customHeight="1">
      <c r="B89" s="152"/>
      <c r="C89" s="153"/>
      <c r="D89" s="154" t="s">
        <v>74</v>
      </c>
      <c r="E89" s="155" t="s">
        <v>120</v>
      </c>
      <c r="F89" s="155" t="s">
        <v>121</v>
      </c>
      <c r="G89" s="153"/>
      <c r="H89" s="153"/>
      <c r="I89" s="156"/>
      <c r="J89" s="157">
        <f>BK89</f>
        <v>0</v>
      </c>
      <c r="K89" s="153"/>
      <c r="L89" s="158"/>
      <c r="M89" s="159"/>
      <c r="N89" s="160"/>
      <c r="O89" s="160"/>
      <c r="P89" s="161">
        <f>P90+P136+P178+P190</f>
        <v>0</v>
      </c>
      <c r="Q89" s="160"/>
      <c r="R89" s="161">
        <f>R90+R136+R178+R190</f>
        <v>20.79142278</v>
      </c>
      <c r="S89" s="160"/>
      <c r="T89" s="162">
        <f>T90+T136+T178+T190</f>
        <v>22.940733</v>
      </c>
      <c r="AR89" s="163" t="s">
        <v>80</v>
      </c>
      <c r="AT89" s="164" t="s">
        <v>74</v>
      </c>
      <c r="AU89" s="164" t="s">
        <v>75</v>
      </c>
      <c r="AY89" s="163" t="s">
        <v>122</v>
      </c>
      <c r="BK89" s="165">
        <f>BK90+BK136+BK178+BK190</f>
        <v>0</v>
      </c>
    </row>
    <row r="90" spans="2:63" s="10" customFormat="1" ht="22.9" customHeight="1">
      <c r="B90" s="152"/>
      <c r="C90" s="153"/>
      <c r="D90" s="154" t="s">
        <v>74</v>
      </c>
      <c r="E90" s="166" t="s">
        <v>123</v>
      </c>
      <c r="F90" s="166" t="s">
        <v>124</v>
      </c>
      <c r="G90" s="153"/>
      <c r="H90" s="153"/>
      <c r="I90" s="156"/>
      <c r="J90" s="167">
        <f>BK90</f>
        <v>0</v>
      </c>
      <c r="K90" s="153"/>
      <c r="L90" s="158"/>
      <c r="M90" s="159"/>
      <c r="N90" s="160"/>
      <c r="O90" s="160"/>
      <c r="P90" s="161">
        <f>SUM(P91:P135)</f>
        <v>0</v>
      </c>
      <c r="Q90" s="160"/>
      <c r="R90" s="161">
        <f>SUM(R91:R135)</f>
        <v>20.76542278</v>
      </c>
      <c r="S90" s="160"/>
      <c r="T90" s="162">
        <f>SUM(T91:T135)</f>
        <v>0</v>
      </c>
      <c r="AR90" s="163" t="s">
        <v>80</v>
      </c>
      <c r="AT90" s="164" t="s">
        <v>74</v>
      </c>
      <c r="AU90" s="164" t="s">
        <v>80</v>
      </c>
      <c r="AY90" s="163" t="s">
        <v>122</v>
      </c>
      <c r="BK90" s="165">
        <f>SUM(BK91:BK135)</f>
        <v>0</v>
      </c>
    </row>
    <row r="91" spans="2:65" s="1" customFormat="1" ht="16.5" customHeight="1">
      <c r="B91" s="32"/>
      <c r="C91" s="168" t="s">
        <v>80</v>
      </c>
      <c r="D91" s="168" t="s">
        <v>125</v>
      </c>
      <c r="E91" s="169" t="s">
        <v>126</v>
      </c>
      <c r="F91" s="170" t="s">
        <v>127</v>
      </c>
      <c r="G91" s="171" t="s">
        <v>128</v>
      </c>
      <c r="H91" s="172">
        <v>219.538</v>
      </c>
      <c r="I91" s="173"/>
      <c r="J91" s="174">
        <f>ROUND(I91*H91,2)</f>
        <v>0</v>
      </c>
      <c r="K91" s="170" t="s">
        <v>129</v>
      </c>
      <c r="L91" s="36"/>
      <c r="M91" s="175" t="s">
        <v>21</v>
      </c>
      <c r="N91" s="176" t="s">
        <v>46</v>
      </c>
      <c r="O91" s="58"/>
      <c r="P91" s="177">
        <f>O91*H91</f>
        <v>0</v>
      </c>
      <c r="Q91" s="177">
        <v>0.02048</v>
      </c>
      <c r="R91" s="177">
        <f>Q91*H91</f>
        <v>4.4961382400000005</v>
      </c>
      <c r="S91" s="177">
        <v>0</v>
      </c>
      <c r="T91" s="178">
        <f>S91*H91</f>
        <v>0</v>
      </c>
      <c r="AR91" s="15" t="s">
        <v>130</v>
      </c>
      <c r="AT91" s="15" t="s">
        <v>125</v>
      </c>
      <c r="AU91" s="15" t="s">
        <v>86</v>
      </c>
      <c r="AY91" s="15" t="s">
        <v>122</v>
      </c>
      <c r="BE91" s="179">
        <f>IF(N91="základní",J91,0)</f>
        <v>0</v>
      </c>
      <c r="BF91" s="179">
        <f>IF(N91="snížená",J91,0)</f>
        <v>0</v>
      </c>
      <c r="BG91" s="179">
        <f>IF(N91="zákl. přenesená",J91,0)</f>
        <v>0</v>
      </c>
      <c r="BH91" s="179">
        <f>IF(N91="sníž. přenesená",J91,0)</f>
        <v>0</v>
      </c>
      <c r="BI91" s="179">
        <f>IF(N91="nulová",J91,0)</f>
        <v>0</v>
      </c>
      <c r="BJ91" s="15" t="s">
        <v>80</v>
      </c>
      <c r="BK91" s="179">
        <f>ROUND(I91*H91,2)</f>
        <v>0</v>
      </c>
      <c r="BL91" s="15" t="s">
        <v>130</v>
      </c>
      <c r="BM91" s="15" t="s">
        <v>131</v>
      </c>
    </row>
    <row r="92" spans="2:47" s="1" customFormat="1" ht="97.5">
      <c r="B92" s="32"/>
      <c r="C92" s="33"/>
      <c r="D92" s="180" t="s">
        <v>132</v>
      </c>
      <c r="E92" s="33"/>
      <c r="F92" s="181" t="s">
        <v>133</v>
      </c>
      <c r="G92" s="33"/>
      <c r="H92" s="33"/>
      <c r="I92" s="97"/>
      <c r="J92" s="33"/>
      <c r="K92" s="33"/>
      <c r="L92" s="36"/>
      <c r="M92" s="182"/>
      <c r="N92" s="58"/>
      <c r="O92" s="58"/>
      <c r="P92" s="58"/>
      <c r="Q92" s="58"/>
      <c r="R92" s="58"/>
      <c r="S92" s="58"/>
      <c r="T92" s="59"/>
      <c r="AT92" s="15" t="s">
        <v>132</v>
      </c>
      <c r="AU92" s="15" t="s">
        <v>86</v>
      </c>
    </row>
    <row r="93" spans="2:51" s="11" customFormat="1" ht="11.25">
      <c r="B93" s="183"/>
      <c r="C93" s="184"/>
      <c r="D93" s="180" t="s">
        <v>134</v>
      </c>
      <c r="E93" s="185" t="s">
        <v>21</v>
      </c>
      <c r="F93" s="186" t="s">
        <v>135</v>
      </c>
      <c r="G93" s="184"/>
      <c r="H93" s="187">
        <v>219.538</v>
      </c>
      <c r="I93" s="188"/>
      <c r="J93" s="184"/>
      <c r="K93" s="184"/>
      <c r="L93" s="189"/>
      <c r="M93" s="190"/>
      <c r="N93" s="191"/>
      <c r="O93" s="191"/>
      <c r="P93" s="191"/>
      <c r="Q93" s="191"/>
      <c r="R93" s="191"/>
      <c r="S93" s="191"/>
      <c r="T93" s="192"/>
      <c r="AT93" s="193" t="s">
        <v>134</v>
      </c>
      <c r="AU93" s="193" t="s">
        <v>86</v>
      </c>
      <c r="AV93" s="11" t="s">
        <v>86</v>
      </c>
      <c r="AW93" s="11" t="s">
        <v>36</v>
      </c>
      <c r="AX93" s="11" t="s">
        <v>80</v>
      </c>
      <c r="AY93" s="193" t="s">
        <v>122</v>
      </c>
    </row>
    <row r="94" spans="2:65" s="1" customFormat="1" ht="22.5" customHeight="1">
      <c r="B94" s="32"/>
      <c r="C94" s="168" t="s">
        <v>86</v>
      </c>
      <c r="D94" s="168" t="s">
        <v>125</v>
      </c>
      <c r="E94" s="169" t="s">
        <v>136</v>
      </c>
      <c r="F94" s="170" t="s">
        <v>137</v>
      </c>
      <c r="G94" s="171" t="s">
        <v>128</v>
      </c>
      <c r="H94" s="172">
        <v>219.538</v>
      </c>
      <c r="I94" s="173"/>
      <c r="J94" s="174">
        <f>ROUND(I94*H94,2)</f>
        <v>0</v>
      </c>
      <c r="K94" s="170" t="s">
        <v>129</v>
      </c>
      <c r="L94" s="36"/>
      <c r="M94" s="175" t="s">
        <v>21</v>
      </c>
      <c r="N94" s="176" t="s">
        <v>46</v>
      </c>
      <c r="O94" s="58"/>
      <c r="P94" s="177">
        <f>O94*H94</f>
        <v>0</v>
      </c>
      <c r="Q94" s="177">
        <v>0.0284</v>
      </c>
      <c r="R94" s="177">
        <f>Q94*H94</f>
        <v>6.234879200000001</v>
      </c>
      <c r="S94" s="177">
        <v>0</v>
      </c>
      <c r="T94" s="178">
        <f>S94*H94</f>
        <v>0</v>
      </c>
      <c r="AR94" s="15" t="s">
        <v>130</v>
      </c>
      <c r="AT94" s="15" t="s">
        <v>125</v>
      </c>
      <c r="AU94" s="15" t="s">
        <v>86</v>
      </c>
      <c r="AY94" s="15" t="s">
        <v>122</v>
      </c>
      <c r="BE94" s="179">
        <f>IF(N94="základní",J94,0)</f>
        <v>0</v>
      </c>
      <c r="BF94" s="179">
        <f>IF(N94="snížená",J94,0)</f>
        <v>0</v>
      </c>
      <c r="BG94" s="179">
        <f>IF(N94="zákl. přenesená",J94,0)</f>
        <v>0</v>
      </c>
      <c r="BH94" s="179">
        <f>IF(N94="sníž. přenesená",J94,0)</f>
        <v>0</v>
      </c>
      <c r="BI94" s="179">
        <f>IF(N94="nulová",J94,0)</f>
        <v>0</v>
      </c>
      <c r="BJ94" s="15" t="s">
        <v>80</v>
      </c>
      <c r="BK94" s="179">
        <f>ROUND(I94*H94,2)</f>
        <v>0</v>
      </c>
      <c r="BL94" s="15" t="s">
        <v>130</v>
      </c>
      <c r="BM94" s="15" t="s">
        <v>138</v>
      </c>
    </row>
    <row r="95" spans="2:47" s="1" customFormat="1" ht="29.25">
      <c r="B95" s="32"/>
      <c r="C95" s="33"/>
      <c r="D95" s="180" t="s">
        <v>132</v>
      </c>
      <c r="E95" s="33"/>
      <c r="F95" s="181" t="s">
        <v>139</v>
      </c>
      <c r="G95" s="33"/>
      <c r="H95" s="33"/>
      <c r="I95" s="97"/>
      <c r="J95" s="33"/>
      <c r="K95" s="33"/>
      <c r="L95" s="36"/>
      <c r="M95" s="182"/>
      <c r="N95" s="58"/>
      <c r="O95" s="58"/>
      <c r="P95" s="58"/>
      <c r="Q95" s="58"/>
      <c r="R95" s="58"/>
      <c r="S95" s="58"/>
      <c r="T95" s="59"/>
      <c r="AT95" s="15" t="s">
        <v>132</v>
      </c>
      <c r="AU95" s="15" t="s">
        <v>86</v>
      </c>
    </row>
    <row r="96" spans="2:65" s="1" customFormat="1" ht="16.5" customHeight="1">
      <c r="B96" s="32"/>
      <c r="C96" s="168" t="s">
        <v>140</v>
      </c>
      <c r="D96" s="168" t="s">
        <v>125</v>
      </c>
      <c r="E96" s="169" t="s">
        <v>141</v>
      </c>
      <c r="F96" s="170" t="s">
        <v>142</v>
      </c>
      <c r="G96" s="171" t="s">
        <v>84</v>
      </c>
      <c r="H96" s="172">
        <v>627.25</v>
      </c>
      <c r="I96" s="173"/>
      <c r="J96" s="174">
        <f>ROUND(I96*H96,2)</f>
        <v>0</v>
      </c>
      <c r="K96" s="170" t="s">
        <v>129</v>
      </c>
      <c r="L96" s="36"/>
      <c r="M96" s="175" t="s">
        <v>21</v>
      </c>
      <c r="N96" s="176" t="s">
        <v>46</v>
      </c>
      <c r="O96" s="58"/>
      <c r="P96" s="177">
        <f>O96*H96</f>
        <v>0</v>
      </c>
      <c r="Q96" s="177">
        <v>0.0015</v>
      </c>
      <c r="R96" s="177">
        <f>Q96*H96</f>
        <v>0.940875</v>
      </c>
      <c r="S96" s="177">
        <v>0</v>
      </c>
      <c r="T96" s="178">
        <f>S96*H96</f>
        <v>0</v>
      </c>
      <c r="AR96" s="15" t="s">
        <v>130</v>
      </c>
      <c r="AT96" s="15" t="s">
        <v>125</v>
      </c>
      <c r="AU96" s="15" t="s">
        <v>86</v>
      </c>
      <c r="AY96" s="15" t="s">
        <v>122</v>
      </c>
      <c r="BE96" s="179">
        <f>IF(N96="základní",J96,0)</f>
        <v>0</v>
      </c>
      <c r="BF96" s="179">
        <f>IF(N96="snížená",J96,0)</f>
        <v>0</v>
      </c>
      <c r="BG96" s="179">
        <f>IF(N96="zákl. přenesená",J96,0)</f>
        <v>0</v>
      </c>
      <c r="BH96" s="179">
        <f>IF(N96="sníž. přenesená",J96,0)</f>
        <v>0</v>
      </c>
      <c r="BI96" s="179">
        <f>IF(N96="nulová",J96,0)</f>
        <v>0</v>
      </c>
      <c r="BJ96" s="15" t="s">
        <v>80</v>
      </c>
      <c r="BK96" s="179">
        <f>ROUND(I96*H96,2)</f>
        <v>0</v>
      </c>
      <c r="BL96" s="15" t="s">
        <v>130</v>
      </c>
      <c r="BM96" s="15" t="s">
        <v>143</v>
      </c>
    </row>
    <row r="97" spans="2:47" s="1" customFormat="1" ht="39">
      <c r="B97" s="32"/>
      <c r="C97" s="33"/>
      <c r="D97" s="180" t="s">
        <v>132</v>
      </c>
      <c r="E97" s="33"/>
      <c r="F97" s="181" t="s">
        <v>144</v>
      </c>
      <c r="G97" s="33"/>
      <c r="H97" s="33"/>
      <c r="I97" s="97"/>
      <c r="J97" s="33"/>
      <c r="K97" s="33"/>
      <c r="L97" s="36"/>
      <c r="M97" s="182"/>
      <c r="N97" s="58"/>
      <c r="O97" s="58"/>
      <c r="P97" s="58"/>
      <c r="Q97" s="58"/>
      <c r="R97" s="58"/>
      <c r="S97" s="58"/>
      <c r="T97" s="59"/>
      <c r="AT97" s="15" t="s">
        <v>132</v>
      </c>
      <c r="AU97" s="15" t="s">
        <v>86</v>
      </c>
    </row>
    <row r="98" spans="2:51" s="11" customFormat="1" ht="11.25">
      <c r="B98" s="183"/>
      <c r="C98" s="184"/>
      <c r="D98" s="180" t="s">
        <v>134</v>
      </c>
      <c r="E98" s="185" t="s">
        <v>21</v>
      </c>
      <c r="F98" s="186" t="s">
        <v>82</v>
      </c>
      <c r="G98" s="184"/>
      <c r="H98" s="187">
        <v>627.25</v>
      </c>
      <c r="I98" s="188"/>
      <c r="J98" s="184"/>
      <c r="K98" s="184"/>
      <c r="L98" s="189"/>
      <c r="M98" s="190"/>
      <c r="N98" s="191"/>
      <c r="O98" s="191"/>
      <c r="P98" s="191"/>
      <c r="Q98" s="191"/>
      <c r="R98" s="191"/>
      <c r="S98" s="191"/>
      <c r="T98" s="192"/>
      <c r="AT98" s="193" t="s">
        <v>134</v>
      </c>
      <c r="AU98" s="193" t="s">
        <v>86</v>
      </c>
      <c r="AV98" s="11" t="s">
        <v>86</v>
      </c>
      <c r="AW98" s="11" t="s">
        <v>36</v>
      </c>
      <c r="AX98" s="11" t="s">
        <v>80</v>
      </c>
      <c r="AY98" s="193" t="s">
        <v>122</v>
      </c>
    </row>
    <row r="99" spans="2:65" s="1" customFormat="1" ht="16.5" customHeight="1">
      <c r="B99" s="32"/>
      <c r="C99" s="168" t="s">
        <v>130</v>
      </c>
      <c r="D99" s="168" t="s">
        <v>125</v>
      </c>
      <c r="E99" s="169" t="s">
        <v>145</v>
      </c>
      <c r="F99" s="170" t="s">
        <v>146</v>
      </c>
      <c r="G99" s="171" t="s">
        <v>128</v>
      </c>
      <c r="H99" s="172">
        <v>125.45</v>
      </c>
      <c r="I99" s="173"/>
      <c r="J99" s="174">
        <f>ROUND(I99*H99,2)</f>
        <v>0</v>
      </c>
      <c r="K99" s="170" t="s">
        <v>129</v>
      </c>
      <c r="L99" s="36"/>
      <c r="M99" s="175" t="s">
        <v>21</v>
      </c>
      <c r="N99" s="176" t="s">
        <v>46</v>
      </c>
      <c r="O99" s="58"/>
      <c r="P99" s="177">
        <f>O99*H99</f>
        <v>0</v>
      </c>
      <c r="Q99" s="177">
        <v>0.02048</v>
      </c>
      <c r="R99" s="177">
        <f>Q99*H99</f>
        <v>2.5692160000000004</v>
      </c>
      <c r="S99" s="177">
        <v>0</v>
      </c>
      <c r="T99" s="178">
        <f>S99*H99</f>
        <v>0</v>
      </c>
      <c r="AR99" s="15" t="s">
        <v>130</v>
      </c>
      <c r="AT99" s="15" t="s">
        <v>125</v>
      </c>
      <c r="AU99" s="15" t="s">
        <v>86</v>
      </c>
      <c r="AY99" s="15" t="s">
        <v>122</v>
      </c>
      <c r="BE99" s="179">
        <f>IF(N99="základní",J99,0)</f>
        <v>0</v>
      </c>
      <c r="BF99" s="179">
        <f>IF(N99="snížená",J99,0)</f>
        <v>0</v>
      </c>
      <c r="BG99" s="179">
        <f>IF(N99="zákl. přenesená",J99,0)</f>
        <v>0</v>
      </c>
      <c r="BH99" s="179">
        <f>IF(N99="sníž. přenesená",J99,0)</f>
        <v>0</v>
      </c>
      <c r="BI99" s="179">
        <f>IF(N99="nulová",J99,0)</f>
        <v>0</v>
      </c>
      <c r="BJ99" s="15" t="s">
        <v>80</v>
      </c>
      <c r="BK99" s="179">
        <f>ROUND(I99*H99,2)</f>
        <v>0</v>
      </c>
      <c r="BL99" s="15" t="s">
        <v>130</v>
      </c>
      <c r="BM99" s="15" t="s">
        <v>147</v>
      </c>
    </row>
    <row r="100" spans="2:47" s="1" customFormat="1" ht="97.5">
      <c r="B100" s="32"/>
      <c r="C100" s="33"/>
      <c r="D100" s="180" t="s">
        <v>132</v>
      </c>
      <c r="E100" s="33"/>
      <c r="F100" s="181" t="s">
        <v>148</v>
      </c>
      <c r="G100" s="33"/>
      <c r="H100" s="33"/>
      <c r="I100" s="97"/>
      <c r="J100" s="33"/>
      <c r="K100" s="33"/>
      <c r="L100" s="36"/>
      <c r="M100" s="182"/>
      <c r="N100" s="58"/>
      <c r="O100" s="58"/>
      <c r="P100" s="58"/>
      <c r="Q100" s="58"/>
      <c r="R100" s="58"/>
      <c r="S100" s="58"/>
      <c r="T100" s="59"/>
      <c r="AT100" s="15" t="s">
        <v>132</v>
      </c>
      <c r="AU100" s="15" t="s">
        <v>86</v>
      </c>
    </row>
    <row r="101" spans="2:51" s="11" customFormat="1" ht="11.25">
      <c r="B101" s="183"/>
      <c r="C101" s="184"/>
      <c r="D101" s="180" t="s">
        <v>134</v>
      </c>
      <c r="E101" s="185" t="s">
        <v>21</v>
      </c>
      <c r="F101" s="186" t="s">
        <v>149</v>
      </c>
      <c r="G101" s="184"/>
      <c r="H101" s="187">
        <v>125.45</v>
      </c>
      <c r="I101" s="188"/>
      <c r="J101" s="184"/>
      <c r="K101" s="184"/>
      <c r="L101" s="189"/>
      <c r="M101" s="190"/>
      <c r="N101" s="191"/>
      <c r="O101" s="191"/>
      <c r="P101" s="191"/>
      <c r="Q101" s="191"/>
      <c r="R101" s="191"/>
      <c r="S101" s="191"/>
      <c r="T101" s="192"/>
      <c r="AT101" s="193" t="s">
        <v>134</v>
      </c>
      <c r="AU101" s="193" t="s">
        <v>86</v>
      </c>
      <c r="AV101" s="11" t="s">
        <v>86</v>
      </c>
      <c r="AW101" s="11" t="s">
        <v>36</v>
      </c>
      <c r="AX101" s="11" t="s">
        <v>80</v>
      </c>
      <c r="AY101" s="193" t="s">
        <v>122</v>
      </c>
    </row>
    <row r="102" spans="2:65" s="1" customFormat="1" ht="16.5" customHeight="1">
      <c r="B102" s="32"/>
      <c r="C102" s="168" t="s">
        <v>150</v>
      </c>
      <c r="D102" s="168" t="s">
        <v>125</v>
      </c>
      <c r="E102" s="169" t="s">
        <v>151</v>
      </c>
      <c r="F102" s="170" t="s">
        <v>152</v>
      </c>
      <c r="G102" s="171" t="s">
        <v>128</v>
      </c>
      <c r="H102" s="172">
        <v>125.45</v>
      </c>
      <c r="I102" s="173"/>
      <c r="J102" s="174">
        <f>ROUND(I102*H102,2)</f>
        <v>0</v>
      </c>
      <c r="K102" s="170" t="s">
        <v>129</v>
      </c>
      <c r="L102" s="36"/>
      <c r="M102" s="175" t="s">
        <v>21</v>
      </c>
      <c r="N102" s="176" t="s">
        <v>46</v>
      </c>
      <c r="O102" s="58"/>
      <c r="P102" s="177">
        <f>O102*H102</f>
        <v>0</v>
      </c>
      <c r="Q102" s="177">
        <v>0.00438</v>
      </c>
      <c r="R102" s="177">
        <f>Q102*H102</f>
        <v>0.549471</v>
      </c>
      <c r="S102" s="177">
        <v>0</v>
      </c>
      <c r="T102" s="178">
        <f>S102*H102</f>
        <v>0</v>
      </c>
      <c r="AR102" s="15" t="s">
        <v>130</v>
      </c>
      <c r="AT102" s="15" t="s">
        <v>125</v>
      </c>
      <c r="AU102" s="15" t="s">
        <v>86</v>
      </c>
      <c r="AY102" s="15" t="s">
        <v>122</v>
      </c>
      <c r="BE102" s="179">
        <f>IF(N102="základní",J102,0)</f>
        <v>0</v>
      </c>
      <c r="BF102" s="179">
        <f>IF(N102="snížená",J102,0)</f>
        <v>0</v>
      </c>
      <c r="BG102" s="179">
        <f>IF(N102="zákl. přenesená",J102,0)</f>
        <v>0</v>
      </c>
      <c r="BH102" s="179">
        <f>IF(N102="sníž. přenesená",J102,0)</f>
        <v>0</v>
      </c>
      <c r="BI102" s="179">
        <f>IF(N102="nulová",J102,0)</f>
        <v>0</v>
      </c>
      <c r="BJ102" s="15" t="s">
        <v>80</v>
      </c>
      <c r="BK102" s="179">
        <f>ROUND(I102*H102,2)</f>
        <v>0</v>
      </c>
      <c r="BL102" s="15" t="s">
        <v>130</v>
      </c>
      <c r="BM102" s="15" t="s">
        <v>153</v>
      </c>
    </row>
    <row r="103" spans="2:47" s="1" customFormat="1" ht="29.25">
      <c r="B103" s="32"/>
      <c r="C103" s="33"/>
      <c r="D103" s="180" t="s">
        <v>132</v>
      </c>
      <c r="E103" s="33"/>
      <c r="F103" s="181" t="s">
        <v>154</v>
      </c>
      <c r="G103" s="33"/>
      <c r="H103" s="33"/>
      <c r="I103" s="97"/>
      <c r="J103" s="33"/>
      <c r="K103" s="33"/>
      <c r="L103" s="36"/>
      <c r="M103" s="182"/>
      <c r="N103" s="58"/>
      <c r="O103" s="58"/>
      <c r="P103" s="58"/>
      <c r="Q103" s="58"/>
      <c r="R103" s="58"/>
      <c r="S103" s="58"/>
      <c r="T103" s="59"/>
      <c r="AT103" s="15" t="s">
        <v>132</v>
      </c>
      <c r="AU103" s="15" t="s">
        <v>86</v>
      </c>
    </row>
    <row r="104" spans="2:65" s="1" customFormat="1" ht="22.5" customHeight="1">
      <c r="B104" s="32"/>
      <c r="C104" s="168" t="s">
        <v>123</v>
      </c>
      <c r="D104" s="168" t="s">
        <v>125</v>
      </c>
      <c r="E104" s="169" t="s">
        <v>155</v>
      </c>
      <c r="F104" s="170" t="s">
        <v>156</v>
      </c>
      <c r="G104" s="171" t="s">
        <v>84</v>
      </c>
      <c r="H104" s="172">
        <v>627.25</v>
      </c>
      <c r="I104" s="173"/>
      <c r="J104" s="174">
        <f>ROUND(I104*H104,2)</f>
        <v>0</v>
      </c>
      <c r="K104" s="170" t="s">
        <v>129</v>
      </c>
      <c r="L104" s="36"/>
      <c r="M104" s="175" t="s">
        <v>21</v>
      </c>
      <c r="N104" s="176" t="s">
        <v>46</v>
      </c>
      <c r="O104" s="58"/>
      <c r="P104" s="177">
        <f>O104*H104</f>
        <v>0</v>
      </c>
      <c r="Q104" s="177">
        <v>0</v>
      </c>
      <c r="R104" s="177">
        <f>Q104*H104</f>
        <v>0</v>
      </c>
      <c r="S104" s="177">
        <v>0</v>
      </c>
      <c r="T104" s="178">
        <f>S104*H104</f>
        <v>0</v>
      </c>
      <c r="AR104" s="15" t="s">
        <v>130</v>
      </c>
      <c r="AT104" s="15" t="s">
        <v>125</v>
      </c>
      <c r="AU104" s="15" t="s">
        <v>86</v>
      </c>
      <c r="AY104" s="15" t="s">
        <v>122</v>
      </c>
      <c r="BE104" s="179">
        <f>IF(N104="základní",J104,0)</f>
        <v>0</v>
      </c>
      <c r="BF104" s="179">
        <f>IF(N104="snížená",J104,0)</f>
        <v>0</v>
      </c>
      <c r="BG104" s="179">
        <f>IF(N104="zákl. přenesená",J104,0)</f>
        <v>0</v>
      </c>
      <c r="BH104" s="179">
        <f>IF(N104="sníž. přenesená",J104,0)</f>
        <v>0</v>
      </c>
      <c r="BI104" s="179">
        <f>IF(N104="nulová",J104,0)</f>
        <v>0</v>
      </c>
      <c r="BJ104" s="15" t="s">
        <v>80</v>
      </c>
      <c r="BK104" s="179">
        <f>ROUND(I104*H104,2)</f>
        <v>0</v>
      </c>
      <c r="BL104" s="15" t="s">
        <v>130</v>
      </c>
      <c r="BM104" s="15" t="s">
        <v>157</v>
      </c>
    </row>
    <row r="105" spans="2:47" s="1" customFormat="1" ht="58.5">
      <c r="B105" s="32"/>
      <c r="C105" s="33"/>
      <c r="D105" s="180" t="s">
        <v>132</v>
      </c>
      <c r="E105" s="33"/>
      <c r="F105" s="181" t="s">
        <v>158</v>
      </c>
      <c r="G105" s="33"/>
      <c r="H105" s="33"/>
      <c r="I105" s="97"/>
      <c r="J105" s="33"/>
      <c r="K105" s="33"/>
      <c r="L105" s="36"/>
      <c r="M105" s="182"/>
      <c r="N105" s="58"/>
      <c r="O105" s="58"/>
      <c r="P105" s="58"/>
      <c r="Q105" s="58"/>
      <c r="R105" s="58"/>
      <c r="S105" s="58"/>
      <c r="T105" s="59"/>
      <c r="AT105" s="15" t="s">
        <v>132</v>
      </c>
      <c r="AU105" s="15" t="s">
        <v>86</v>
      </c>
    </row>
    <row r="106" spans="2:51" s="11" customFormat="1" ht="11.25">
      <c r="B106" s="183"/>
      <c r="C106" s="184"/>
      <c r="D106" s="180" t="s">
        <v>134</v>
      </c>
      <c r="E106" s="185" t="s">
        <v>21</v>
      </c>
      <c r="F106" s="186" t="s">
        <v>82</v>
      </c>
      <c r="G106" s="184"/>
      <c r="H106" s="187">
        <v>627.25</v>
      </c>
      <c r="I106" s="188"/>
      <c r="J106" s="184"/>
      <c r="K106" s="184"/>
      <c r="L106" s="189"/>
      <c r="M106" s="190"/>
      <c r="N106" s="191"/>
      <c r="O106" s="191"/>
      <c r="P106" s="191"/>
      <c r="Q106" s="191"/>
      <c r="R106" s="191"/>
      <c r="S106" s="191"/>
      <c r="T106" s="192"/>
      <c r="AT106" s="193" t="s">
        <v>134</v>
      </c>
      <c r="AU106" s="193" t="s">
        <v>86</v>
      </c>
      <c r="AV106" s="11" t="s">
        <v>86</v>
      </c>
      <c r="AW106" s="11" t="s">
        <v>36</v>
      </c>
      <c r="AX106" s="11" t="s">
        <v>80</v>
      </c>
      <c r="AY106" s="193" t="s">
        <v>122</v>
      </c>
    </row>
    <row r="107" spans="2:65" s="1" customFormat="1" ht="16.5" customHeight="1">
      <c r="B107" s="32"/>
      <c r="C107" s="194" t="s">
        <v>159</v>
      </c>
      <c r="D107" s="194" t="s">
        <v>160</v>
      </c>
      <c r="E107" s="195" t="s">
        <v>161</v>
      </c>
      <c r="F107" s="196" t="s">
        <v>162</v>
      </c>
      <c r="G107" s="197" t="s">
        <v>84</v>
      </c>
      <c r="H107" s="198">
        <v>658.613</v>
      </c>
      <c r="I107" s="199"/>
      <c r="J107" s="200">
        <f>ROUND(I107*H107,2)</f>
        <v>0</v>
      </c>
      <c r="K107" s="196" t="s">
        <v>129</v>
      </c>
      <c r="L107" s="201"/>
      <c r="M107" s="202" t="s">
        <v>21</v>
      </c>
      <c r="N107" s="203" t="s">
        <v>46</v>
      </c>
      <c r="O107" s="58"/>
      <c r="P107" s="177">
        <f>O107*H107</f>
        <v>0</v>
      </c>
      <c r="Q107" s="177">
        <v>3E-05</v>
      </c>
      <c r="R107" s="177">
        <f>Q107*H107</f>
        <v>0.01975839</v>
      </c>
      <c r="S107" s="177">
        <v>0</v>
      </c>
      <c r="T107" s="178">
        <f>S107*H107</f>
        <v>0</v>
      </c>
      <c r="AR107" s="15" t="s">
        <v>163</v>
      </c>
      <c r="AT107" s="15" t="s">
        <v>160</v>
      </c>
      <c r="AU107" s="15" t="s">
        <v>86</v>
      </c>
      <c r="AY107" s="15" t="s">
        <v>122</v>
      </c>
      <c r="BE107" s="179">
        <f>IF(N107="základní",J107,0)</f>
        <v>0</v>
      </c>
      <c r="BF107" s="179">
        <f>IF(N107="snížená",J107,0)</f>
        <v>0</v>
      </c>
      <c r="BG107" s="179">
        <f>IF(N107="zákl. přenesená",J107,0)</f>
        <v>0</v>
      </c>
      <c r="BH107" s="179">
        <f>IF(N107="sníž. přenesená",J107,0)</f>
        <v>0</v>
      </c>
      <c r="BI107" s="179">
        <f>IF(N107="nulová",J107,0)</f>
        <v>0</v>
      </c>
      <c r="BJ107" s="15" t="s">
        <v>80</v>
      </c>
      <c r="BK107" s="179">
        <f>ROUND(I107*H107,2)</f>
        <v>0</v>
      </c>
      <c r="BL107" s="15" t="s">
        <v>130</v>
      </c>
      <c r="BM107" s="15" t="s">
        <v>164</v>
      </c>
    </row>
    <row r="108" spans="2:51" s="11" customFormat="1" ht="11.25">
      <c r="B108" s="183"/>
      <c r="C108" s="184"/>
      <c r="D108" s="180" t="s">
        <v>134</v>
      </c>
      <c r="E108" s="184"/>
      <c r="F108" s="186" t="s">
        <v>165</v>
      </c>
      <c r="G108" s="184"/>
      <c r="H108" s="187">
        <v>658.613</v>
      </c>
      <c r="I108" s="188"/>
      <c r="J108" s="184"/>
      <c r="K108" s="184"/>
      <c r="L108" s="189"/>
      <c r="M108" s="190"/>
      <c r="N108" s="191"/>
      <c r="O108" s="191"/>
      <c r="P108" s="191"/>
      <c r="Q108" s="191"/>
      <c r="R108" s="191"/>
      <c r="S108" s="191"/>
      <c r="T108" s="192"/>
      <c r="AT108" s="193" t="s">
        <v>134</v>
      </c>
      <c r="AU108" s="193" t="s">
        <v>86</v>
      </c>
      <c r="AV108" s="11" t="s">
        <v>86</v>
      </c>
      <c r="AW108" s="11" t="s">
        <v>4</v>
      </c>
      <c r="AX108" s="11" t="s">
        <v>80</v>
      </c>
      <c r="AY108" s="193" t="s">
        <v>122</v>
      </c>
    </row>
    <row r="109" spans="2:65" s="1" customFormat="1" ht="22.5" customHeight="1">
      <c r="B109" s="32"/>
      <c r="C109" s="168" t="s">
        <v>163</v>
      </c>
      <c r="D109" s="168" t="s">
        <v>125</v>
      </c>
      <c r="E109" s="169" t="s">
        <v>166</v>
      </c>
      <c r="F109" s="170" t="s">
        <v>167</v>
      </c>
      <c r="G109" s="171" t="s">
        <v>84</v>
      </c>
      <c r="H109" s="172">
        <v>1254.5</v>
      </c>
      <c r="I109" s="173"/>
      <c r="J109" s="174">
        <f>ROUND(I109*H109,2)</f>
        <v>0</v>
      </c>
      <c r="K109" s="170" t="s">
        <v>129</v>
      </c>
      <c r="L109" s="36"/>
      <c r="M109" s="175" t="s">
        <v>21</v>
      </c>
      <c r="N109" s="176" t="s">
        <v>46</v>
      </c>
      <c r="O109" s="58"/>
      <c r="P109" s="177">
        <f>O109*H109</f>
        <v>0</v>
      </c>
      <c r="Q109" s="177">
        <v>0</v>
      </c>
      <c r="R109" s="177">
        <f>Q109*H109</f>
        <v>0</v>
      </c>
      <c r="S109" s="177">
        <v>0</v>
      </c>
      <c r="T109" s="178">
        <f>S109*H109</f>
        <v>0</v>
      </c>
      <c r="AR109" s="15" t="s">
        <v>130</v>
      </c>
      <c r="AT109" s="15" t="s">
        <v>125</v>
      </c>
      <c r="AU109" s="15" t="s">
        <v>86</v>
      </c>
      <c r="AY109" s="15" t="s">
        <v>122</v>
      </c>
      <c r="BE109" s="179">
        <f>IF(N109="základní",J109,0)</f>
        <v>0</v>
      </c>
      <c r="BF109" s="179">
        <f>IF(N109="snížená",J109,0)</f>
        <v>0</v>
      </c>
      <c r="BG109" s="179">
        <f>IF(N109="zákl. přenesená",J109,0)</f>
        <v>0</v>
      </c>
      <c r="BH109" s="179">
        <f>IF(N109="sníž. přenesená",J109,0)</f>
        <v>0</v>
      </c>
      <c r="BI109" s="179">
        <f>IF(N109="nulová",J109,0)</f>
        <v>0</v>
      </c>
      <c r="BJ109" s="15" t="s">
        <v>80</v>
      </c>
      <c r="BK109" s="179">
        <f>ROUND(I109*H109,2)</f>
        <v>0</v>
      </c>
      <c r="BL109" s="15" t="s">
        <v>130</v>
      </c>
      <c r="BM109" s="15" t="s">
        <v>168</v>
      </c>
    </row>
    <row r="110" spans="2:47" s="1" customFormat="1" ht="58.5">
      <c r="B110" s="32"/>
      <c r="C110" s="33"/>
      <c r="D110" s="180" t="s">
        <v>132</v>
      </c>
      <c r="E110" s="33"/>
      <c r="F110" s="181" t="s">
        <v>158</v>
      </c>
      <c r="G110" s="33"/>
      <c r="H110" s="33"/>
      <c r="I110" s="97"/>
      <c r="J110" s="33"/>
      <c r="K110" s="33"/>
      <c r="L110" s="36"/>
      <c r="M110" s="182"/>
      <c r="N110" s="58"/>
      <c r="O110" s="58"/>
      <c r="P110" s="58"/>
      <c r="Q110" s="58"/>
      <c r="R110" s="58"/>
      <c r="S110" s="58"/>
      <c r="T110" s="59"/>
      <c r="AT110" s="15" t="s">
        <v>132</v>
      </c>
      <c r="AU110" s="15" t="s">
        <v>86</v>
      </c>
    </row>
    <row r="111" spans="2:51" s="11" customFormat="1" ht="11.25">
      <c r="B111" s="183"/>
      <c r="C111" s="184"/>
      <c r="D111" s="180" t="s">
        <v>134</v>
      </c>
      <c r="E111" s="185" t="s">
        <v>21</v>
      </c>
      <c r="F111" s="186" t="s">
        <v>169</v>
      </c>
      <c r="G111" s="184"/>
      <c r="H111" s="187">
        <v>1254.5</v>
      </c>
      <c r="I111" s="188"/>
      <c r="J111" s="184"/>
      <c r="K111" s="184"/>
      <c r="L111" s="189"/>
      <c r="M111" s="190"/>
      <c r="N111" s="191"/>
      <c r="O111" s="191"/>
      <c r="P111" s="191"/>
      <c r="Q111" s="191"/>
      <c r="R111" s="191"/>
      <c r="S111" s="191"/>
      <c r="T111" s="192"/>
      <c r="AT111" s="193" t="s">
        <v>134</v>
      </c>
      <c r="AU111" s="193" t="s">
        <v>86</v>
      </c>
      <c r="AV111" s="11" t="s">
        <v>86</v>
      </c>
      <c r="AW111" s="11" t="s">
        <v>36</v>
      </c>
      <c r="AX111" s="11" t="s">
        <v>80</v>
      </c>
      <c r="AY111" s="193" t="s">
        <v>122</v>
      </c>
    </row>
    <row r="112" spans="2:65" s="1" customFormat="1" ht="16.5" customHeight="1">
      <c r="B112" s="32"/>
      <c r="C112" s="194" t="s">
        <v>170</v>
      </c>
      <c r="D112" s="194" t="s">
        <v>160</v>
      </c>
      <c r="E112" s="195" t="s">
        <v>171</v>
      </c>
      <c r="F112" s="196" t="s">
        <v>172</v>
      </c>
      <c r="G112" s="197" t="s">
        <v>84</v>
      </c>
      <c r="H112" s="198">
        <v>1317.225</v>
      </c>
      <c r="I112" s="199"/>
      <c r="J112" s="200">
        <f>ROUND(I112*H112,2)</f>
        <v>0</v>
      </c>
      <c r="K112" s="196" t="s">
        <v>129</v>
      </c>
      <c r="L112" s="201"/>
      <c r="M112" s="202" t="s">
        <v>21</v>
      </c>
      <c r="N112" s="203" t="s">
        <v>46</v>
      </c>
      <c r="O112" s="58"/>
      <c r="P112" s="177">
        <f>O112*H112</f>
        <v>0</v>
      </c>
      <c r="Q112" s="177">
        <v>4E-05</v>
      </c>
      <c r="R112" s="177">
        <f>Q112*H112</f>
        <v>0.052689</v>
      </c>
      <c r="S112" s="177">
        <v>0</v>
      </c>
      <c r="T112" s="178">
        <f>S112*H112</f>
        <v>0</v>
      </c>
      <c r="AR112" s="15" t="s">
        <v>163</v>
      </c>
      <c r="AT112" s="15" t="s">
        <v>160</v>
      </c>
      <c r="AU112" s="15" t="s">
        <v>86</v>
      </c>
      <c r="AY112" s="15" t="s">
        <v>122</v>
      </c>
      <c r="BE112" s="179">
        <f>IF(N112="základní",J112,0)</f>
        <v>0</v>
      </c>
      <c r="BF112" s="179">
        <f>IF(N112="snížená",J112,0)</f>
        <v>0</v>
      </c>
      <c r="BG112" s="179">
        <f>IF(N112="zákl. přenesená",J112,0)</f>
        <v>0</v>
      </c>
      <c r="BH112" s="179">
        <f>IF(N112="sníž. přenesená",J112,0)</f>
        <v>0</v>
      </c>
      <c r="BI112" s="179">
        <f>IF(N112="nulová",J112,0)</f>
        <v>0</v>
      </c>
      <c r="BJ112" s="15" t="s">
        <v>80</v>
      </c>
      <c r="BK112" s="179">
        <f>ROUND(I112*H112,2)</f>
        <v>0</v>
      </c>
      <c r="BL112" s="15" t="s">
        <v>130</v>
      </c>
      <c r="BM112" s="15" t="s">
        <v>173</v>
      </c>
    </row>
    <row r="113" spans="2:51" s="11" customFormat="1" ht="11.25">
      <c r="B113" s="183"/>
      <c r="C113" s="184"/>
      <c r="D113" s="180" t="s">
        <v>134</v>
      </c>
      <c r="E113" s="184"/>
      <c r="F113" s="186" t="s">
        <v>174</v>
      </c>
      <c r="G113" s="184"/>
      <c r="H113" s="187">
        <v>1317.225</v>
      </c>
      <c r="I113" s="188"/>
      <c r="J113" s="184"/>
      <c r="K113" s="184"/>
      <c r="L113" s="189"/>
      <c r="M113" s="190"/>
      <c r="N113" s="191"/>
      <c r="O113" s="191"/>
      <c r="P113" s="191"/>
      <c r="Q113" s="191"/>
      <c r="R113" s="191"/>
      <c r="S113" s="191"/>
      <c r="T113" s="192"/>
      <c r="AT113" s="193" t="s">
        <v>134</v>
      </c>
      <c r="AU113" s="193" t="s">
        <v>86</v>
      </c>
      <c r="AV113" s="11" t="s">
        <v>86</v>
      </c>
      <c r="AW113" s="11" t="s">
        <v>4</v>
      </c>
      <c r="AX113" s="11" t="s">
        <v>80</v>
      </c>
      <c r="AY113" s="193" t="s">
        <v>122</v>
      </c>
    </row>
    <row r="114" spans="2:65" s="1" customFormat="1" ht="22.5" customHeight="1">
      <c r="B114" s="32"/>
      <c r="C114" s="168" t="s">
        <v>175</v>
      </c>
      <c r="D114" s="168" t="s">
        <v>125</v>
      </c>
      <c r="E114" s="169" t="s">
        <v>176</v>
      </c>
      <c r="F114" s="170" t="s">
        <v>177</v>
      </c>
      <c r="G114" s="171" t="s">
        <v>84</v>
      </c>
      <c r="H114" s="172">
        <v>627.25</v>
      </c>
      <c r="I114" s="173"/>
      <c r="J114" s="174">
        <f>ROUND(I114*H114,2)</f>
        <v>0</v>
      </c>
      <c r="K114" s="170" t="s">
        <v>129</v>
      </c>
      <c r="L114" s="36"/>
      <c r="M114" s="175" t="s">
        <v>21</v>
      </c>
      <c r="N114" s="176" t="s">
        <v>46</v>
      </c>
      <c r="O114" s="58"/>
      <c r="P114" s="177">
        <f>O114*H114</f>
        <v>0</v>
      </c>
      <c r="Q114" s="177">
        <v>0.00176</v>
      </c>
      <c r="R114" s="177">
        <f>Q114*H114</f>
        <v>1.10396</v>
      </c>
      <c r="S114" s="177">
        <v>0</v>
      </c>
      <c r="T114" s="178">
        <f>S114*H114</f>
        <v>0</v>
      </c>
      <c r="AR114" s="15" t="s">
        <v>130</v>
      </c>
      <c r="AT114" s="15" t="s">
        <v>125</v>
      </c>
      <c r="AU114" s="15" t="s">
        <v>86</v>
      </c>
      <c r="AY114" s="15" t="s">
        <v>122</v>
      </c>
      <c r="BE114" s="179">
        <f>IF(N114="základní",J114,0)</f>
        <v>0</v>
      </c>
      <c r="BF114" s="179">
        <f>IF(N114="snížená",J114,0)</f>
        <v>0</v>
      </c>
      <c r="BG114" s="179">
        <f>IF(N114="zákl. přenesená",J114,0)</f>
        <v>0</v>
      </c>
      <c r="BH114" s="179">
        <f>IF(N114="sníž. přenesená",J114,0)</f>
        <v>0</v>
      </c>
      <c r="BI114" s="179">
        <f>IF(N114="nulová",J114,0)</f>
        <v>0</v>
      </c>
      <c r="BJ114" s="15" t="s">
        <v>80</v>
      </c>
      <c r="BK114" s="179">
        <f>ROUND(I114*H114,2)</f>
        <v>0</v>
      </c>
      <c r="BL114" s="15" t="s">
        <v>130</v>
      </c>
      <c r="BM114" s="15" t="s">
        <v>178</v>
      </c>
    </row>
    <row r="115" spans="2:47" s="1" customFormat="1" ht="136.5">
      <c r="B115" s="32"/>
      <c r="C115" s="33"/>
      <c r="D115" s="180" t="s">
        <v>132</v>
      </c>
      <c r="E115" s="33"/>
      <c r="F115" s="181" t="s">
        <v>179</v>
      </c>
      <c r="G115" s="33"/>
      <c r="H115" s="33"/>
      <c r="I115" s="97"/>
      <c r="J115" s="33"/>
      <c r="K115" s="33"/>
      <c r="L115" s="36"/>
      <c r="M115" s="182"/>
      <c r="N115" s="58"/>
      <c r="O115" s="58"/>
      <c r="P115" s="58"/>
      <c r="Q115" s="58"/>
      <c r="R115" s="58"/>
      <c r="S115" s="58"/>
      <c r="T115" s="59"/>
      <c r="AT115" s="15" t="s">
        <v>132</v>
      </c>
      <c r="AU115" s="15" t="s">
        <v>86</v>
      </c>
    </row>
    <row r="116" spans="2:51" s="11" customFormat="1" ht="11.25">
      <c r="B116" s="183"/>
      <c r="C116" s="184"/>
      <c r="D116" s="180" t="s">
        <v>134</v>
      </c>
      <c r="E116" s="185" t="s">
        <v>21</v>
      </c>
      <c r="F116" s="186" t="s">
        <v>82</v>
      </c>
      <c r="G116" s="184"/>
      <c r="H116" s="187">
        <v>627.25</v>
      </c>
      <c r="I116" s="188"/>
      <c r="J116" s="184"/>
      <c r="K116" s="184"/>
      <c r="L116" s="189"/>
      <c r="M116" s="190"/>
      <c r="N116" s="191"/>
      <c r="O116" s="191"/>
      <c r="P116" s="191"/>
      <c r="Q116" s="191"/>
      <c r="R116" s="191"/>
      <c r="S116" s="191"/>
      <c r="T116" s="192"/>
      <c r="AT116" s="193" t="s">
        <v>134</v>
      </c>
      <c r="AU116" s="193" t="s">
        <v>86</v>
      </c>
      <c r="AV116" s="11" t="s">
        <v>86</v>
      </c>
      <c r="AW116" s="11" t="s">
        <v>36</v>
      </c>
      <c r="AX116" s="11" t="s">
        <v>80</v>
      </c>
      <c r="AY116" s="193" t="s">
        <v>122</v>
      </c>
    </row>
    <row r="117" spans="2:65" s="1" customFormat="1" ht="16.5" customHeight="1">
      <c r="B117" s="32"/>
      <c r="C117" s="194" t="s">
        <v>180</v>
      </c>
      <c r="D117" s="194" t="s">
        <v>160</v>
      </c>
      <c r="E117" s="195" t="s">
        <v>181</v>
      </c>
      <c r="F117" s="196" t="s">
        <v>182</v>
      </c>
      <c r="G117" s="197" t="s">
        <v>128</v>
      </c>
      <c r="H117" s="198">
        <v>137.995</v>
      </c>
      <c r="I117" s="199"/>
      <c r="J117" s="200">
        <f>ROUND(I117*H117,2)</f>
        <v>0</v>
      </c>
      <c r="K117" s="196" t="s">
        <v>129</v>
      </c>
      <c r="L117" s="201"/>
      <c r="M117" s="202" t="s">
        <v>21</v>
      </c>
      <c r="N117" s="203" t="s">
        <v>46</v>
      </c>
      <c r="O117" s="58"/>
      <c r="P117" s="177">
        <f>O117*H117</f>
        <v>0</v>
      </c>
      <c r="Q117" s="177">
        <v>0.00051</v>
      </c>
      <c r="R117" s="177">
        <f>Q117*H117</f>
        <v>0.07037745000000001</v>
      </c>
      <c r="S117" s="177">
        <v>0</v>
      </c>
      <c r="T117" s="178">
        <f>S117*H117</f>
        <v>0</v>
      </c>
      <c r="AR117" s="15" t="s">
        <v>163</v>
      </c>
      <c r="AT117" s="15" t="s">
        <v>160</v>
      </c>
      <c r="AU117" s="15" t="s">
        <v>86</v>
      </c>
      <c r="AY117" s="15" t="s">
        <v>122</v>
      </c>
      <c r="BE117" s="179">
        <f>IF(N117="základní",J117,0)</f>
        <v>0</v>
      </c>
      <c r="BF117" s="179">
        <f>IF(N117="snížená",J117,0)</f>
        <v>0</v>
      </c>
      <c r="BG117" s="179">
        <f>IF(N117="zákl. přenesená",J117,0)</f>
        <v>0</v>
      </c>
      <c r="BH117" s="179">
        <f>IF(N117="sníž. přenesená",J117,0)</f>
        <v>0</v>
      </c>
      <c r="BI117" s="179">
        <f>IF(N117="nulová",J117,0)</f>
        <v>0</v>
      </c>
      <c r="BJ117" s="15" t="s">
        <v>80</v>
      </c>
      <c r="BK117" s="179">
        <f>ROUND(I117*H117,2)</f>
        <v>0</v>
      </c>
      <c r="BL117" s="15" t="s">
        <v>130</v>
      </c>
      <c r="BM117" s="15" t="s">
        <v>183</v>
      </c>
    </row>
    <row r="118" spans="2:51" s="11" customFormat="1" ht="11.25">
      <c r="B118" s="183"/>
      <c r="C118" s="184"/>
      <c r="D118" s="180" t="s">
        <v>134</v>
      </c>
      <c r="E118" s="185" t="s">
        <v>21</v>
      </c>
      <c r="F118" s="186" t="s">
        <v>184</v>
      </c>
      <c r="G118" s="184"/>
      <c r="H118" s="187">
        <v>125.45</v>
      </c>
      <c r="I118" s="188"/>
      <c r="J118" s="184"/>
      <c r="K118" s="184"/>
      <c r="L118" s="189"/>
      <c r="M118" s="190"/>
      <c r="N118" s="191"/>
      <c r="O118" s="191"/>
      <c r="P118" s="191"/>
      <c r="Q118" s="191"/>
      <c r="R118" s="191"/>
      <c r="S118" s="191"/>
      <c r="T118" s="192"/>
      <c r="AT118" s="193" t="s">
        <v>134</v>
      </c>
      <c r="AU118" s="193" t="s">
        <v>86</v>
      </c>
      <c r="AV118" s="11" t="s">
        <v>86</v>
      </c>
      <c r="AW118" s="11" t="s">
        <v>36</v>
      </c>
      <c r="AX118" s="11" t="s">
        <v>80</v>
      </c>
      <c r="AY118" s="193" t="s">
        <v>122</v>
      </c>
    </row>
    <row r="119" spans="2:51" s="11" customFormat="1" ht="11.25">
      <c r="B119" s="183"/>
      <c r="C119" s="184"/>
      <c r="D119" s="180" t="s">
        <v>134</v>
      </c>
      <c r="E119" s="184"/>
      <c r="F119" s="186" t="s">
        <v>185</v>
      </c>
      <c r="G119" s="184"/>
      <c r="H119" s="187">
        <v>137.995</v>
      </c>
      <c r="I119" s="188"/>
      <c r="J119" s="184"/>
      <c r="K119" s="184"/>
      <c r="L119" s="189"/>
      <c r="M119" s="190"/>
      <c r="N119" s="191"/>
      <c r="O119" s="191"/>
      <c r="P119" s="191"/>
      <c r="Q119" s="191"/>
      <c r="R119" s="191"/>
      <c r="S119" s="191"/>
      <c r="T119" s="192"/>
      <c r="AT119" s="193" t="s">
        <v>134</v>
      </c>
      <c r="AU119" s="193" t="s">
        <v>86</v>
      </c>
      <c r="AV119" s="11" t="s">
        <v>86</v>
      </c>
      <c r="AW119" s="11" t="s">
        <v>4</v>
      </c>
      <c r="AX119" s="11" t="s">
        <v>80</v>
      </c>
      <c r="AY119" s="193" t="s">
        <v>122</v>
      </c>
    </row>
    <row r="120" spans="2:65" s="1" customFormat="1" ht="22.5" customHeight="1">
      <c r="B120" s="32"/>
      <c r="C120" s="168" t="s">
        <v>186</v>
      </c>
      <c r="D120" s="168" t="s">
        <v>125</v>
      </c>
      <c r="E120" s="169" t="s">
        <v>187</v>
      </c>
      <c r="F120" s="170" t="s">
        <v>188</v>
      </c>
      <c r="G120" s="171" t="s">
        <v>189</v>
      </c>
      <c r="H120" s="172">
        <v>100</v>
      </c>
      <c r="I120" s="173"/>
      <c r="J120" s="174">
        <f>ROUND(I120*H120,2)</f>
        <v>0</v>
      </c>
      <c r="K120" s="170" t="s">
        <v>129</v>
      </c>
      <c r="L120" s="36"/>
      <c r="M120" s="175" t="s">
        <v>21</v>
      </c>
      <c r="N120" s="176" t="s">
        <v>46</v>
      </c>
      <c r="O120" s="58"/>
      <c r="P120" s="177">
        <f>O120*H120</f>
        <v>0</v>
      </c>
      <c r="Q120" s="177">
        <v>0.0015</v>
      </c>
      <c r="R120" s="177">
        <f>Q120*H120</f>
        <v>0.15</v>
      </c>
      <c r="S120" s="177">
        <v>0</v>
      </c>
      <c r="T120" s="178">
        <f>S120*H120</f>
        <v>0</v>
      </c>
      <c r="AR120" s="15" t="s">
        <v>130</v>
      </c>
      <c r="AT120" s="15" t="s">
        <v>125</v>
      </c>
      <c r="AU120" s="15" t="s">
        <v>86</v>
      </c>
      <c r="AY120" s="15" t="s">
        <v>122</v>
      </c>
      <c r="BE120" s="179">
        <f>IF(N120="základní",J120,0)</f>
        <v>0</v>
      </c>
      <c r="BF120" s="179">
        <f>IF(N120="snížená",J120,0)</f>
        <v>0</v>
      </c>
      <c r="BG120" s="179">
        <f>IF(N120="zákl. přenesená",J120,0)</f>
        <v>0</v>
      </c>
      <c r="BH120" s="179">
        <f>IF(N120="sníž. přenesená",J120,0)</f>
        <v>0</v>
      </c>
      <c r="BI120" s="179">
        <f>IF(N120="nulová",J120,0)</f>
        <v>0</v>
      </c>
      <c r="BJ120" s="15" t="s">
        <v>80</v>
      </c>
      <c r="BK120" s="179">
        <f>ROUND(I120*H120,2)</f>
        <v>0</v>
      </c>
      <c r="BL120" s="15" t="s">
        <v>130</v>
      </c>
      <c r="BM120" s="15" t="s">
        <v>190</v>
      </c>
    </row>
    <row r="121" spans="2:47" s="1" customFormat="1" ht="87.75">
      <c r="B121" s="32"/>
      <c r="C121" s="33"/>
      <c r="D121" s="180" t="s">
        <v>132</v>
      </c>
      <c r="E121" s="33"/>
      <c r="F121" s="181" t="s">
        <v>191</v>
      </c>
      <c r="G121" s="33"/>
      <c r="H121" s="33"/>
      <c r="I121" s="97"/>
      <c r="J121" s="33"/>
      <c r="K121" s="33"/>
      <c r="L121" s="36"/>
      <c r="M121" s="182"/>
      <c r="N121" s="58"/>
      <c r="O121" s="58"/>
      <c r="P121" s="58"/>
      <c r="Q121" s="58"/>
      <c r="R121" s="58"/>
      <c r="S121" s="58"/>
      <c r="T121" s="59"/>
      <c r="AT121" s="15" t="s">
        <v>132</v>
      </c>
      <c r="AU121" s="15" t="s">
        <v>86</v>
      </c>
    </row>
    <row r="122" spans="2:51" s="11" customFormat="1" ht="11.25">
      <c r="B122" s="183"/>
      <c r="C122" s="184"/>
      <c r="D122" s="180" t="s">
        <v>134</v>
      </c>
      <c r="E122" s="185" t="s">
        <v>21</v>
      </c>
      <c r="F122" s="186" t="s">
        <v>192</v>
      </c>
      <c r="G122" s="184"/>
      <c r="H122" s="187">
        <v>100</v>
      </c>
      <c r="I122" s="188"/>
      <c r="J122" s="184"/>
      <c r="K122" s="184"/>
      <c r="L122" s="189"/>
      <c r="M122" s="190"/>
      <c r="N122" s="191"/>
      <c r="O122" s="191"/>
      <c r="P122" s="191"/>
      <c r="Q122" s="191"/>
      <c r="R122" s="191"/>
      <c r="S122" s="191"/>
      <c r="T122" s="192"/>
      <c r="AT122" s="193" t="s">
        <v>134</v>
      </c>
      <c r="AU122" s="193" t="s">
        <v>86</v>
      </c>
      <c r="AV122" s="11" t="s">
        <v>86</v>
      </c>
      <c r="AW122" s="11" t="s">
        <v>36</v>
      </c>
      <c r="AX122" s="11" t="s">
        <v>80</v>
      </c>
      <c r="AY122" s="193" t="s">
        <v>122</v>
      </c>
    </row>
    <row r="123" spans="2:65" s="1" customFormat="1" ht="22.5" customHeight="1">
      <c r="B123" s="32"/>
      <c r="C123" s="168" t="s">
        <v>193</v>
      </c>
      <c r="D123" s="168" t="s">
        <v>125</v>
      </c>
      <c r="E123" s="169" t="s">
        <v>194</v>
      </c>
      <c r="F123" s="170" t="s">
        <v>195</v>
      </c>
      <c r="G123" s="171" t="s">
        <v>128</v>
      </c>
      <c r="H123" s="172">
        <v>125.45</v>
      </c>
      <c r="I123" s="173"/>
      <c r="J123" s="174">
        <f>ROUND(I123*H123,2)</f>
        <v>0</v>
      </c>
      <c r="K123" s="170" t="s">
        <v>129</v>
      </c>
      <c r="L123" s="36"/>
      <c r="M123" s="175" t="s">
        <v>21</v>
      </c>
      <c r="N123" s="176" t="s">
        <v>46</v>
      </c>
      <c r="O123" s="58"/>
      <c r="P123" s="177">
        <f>O123*H123</f>
        <v>0</v>
      </c>
      <c r="Q123" s="177">
        <v>0.00195</v>
      </c>
      <c r="R123" s="177">
        <f>Q123*H123</f>
        <v>0.2446275</v>
      </c>
      <c r="S123" s="177">
        <v>0</v>
      </c>
      <c r="T123" s="178">
        <f>S123*H123</f>
        <v>0</v>
      </c>
      <c r="AR123" s="15" t="s">
        <v>130</v>
      </c>
      <c r="AT123" s="15" t="s">
        <v>125</v>
      </c>
      <c r="AU123" s="15" t="s">
        <v>86</v>
      </c>
      <c r="AY123" s="15" t="s">
        <v>122</v>
      </c>
      <c r="BE123" s="179">
        <f>IF(N123="základní",J123,0)</f>
        <v>0</v>
      </c>
      <c r="BF123" s="179">
        <f>IF(N123="snížená",J123,0)</f>
        <v>0</v>
      </c>
      <c r="BG123" s="179">
        <f>IF(N123="zákl. přenesená",J123,0)</f>
        <v>0</v>
      </c>
      <c r="BH123" s="179">
        <f>IF(N123="sníž. přenesená",J123,0)</f>
        <v>0</v>
      </c>
      <c r="BI123" s="179">
        <f>IF(N123="nulová",J123,0)</f>
        <v>0</v>
      </c>
      <c r="BJ123" s="15" t="s">
        <v>80</v>
      </c>
      <c r="BK123" s="179">
        <f>ROUND(I123*H123,2)</f>
        <v>0</v>
      </c>
      <c r="BL123" s="15" t="s">
        <v>130</v>
      </c>
      <c r="BM123" s="15" t="s">
        <v>196</v>
      </c>
    </row>
    <row r="124" spans="2:65" s="1" customFormat="1" ht="16.5" customHeight="1">
      <c r="B124" s="32"/>
      <c r="C124" s="168" t="s">
        <v>197</v>
      </c>
      <c r="D124" s="168" t="s">
        <v>125</v>
      </c>
      <c r="E124" s="169" t="s">
        <v>198</v>
      </c>
      <c r="F124" s="170" t="s">
        <v>199</v>
      </c>
      <c r="G124" s="171" t="s">
        <v>128</v>
      </c>
      <c r="H124" s="172">
        <v>250.9</v>
      </c>
      <c r="I124" s="173"/>
      <c r="J124" s="174">
        <f>ROUND(I124*H124,2)</f>
        <v>0</v>
      </c>
      <c r="K124" s="170" t="s">
        <v>129</v>
      </c>
      <c r="L124" s="36"/>
      <c r="M124" s="175" t="s">
        <v>21</v>
      </c>
      <c r="N124" s="176" t="s">
        <v>46</v>
      </c>
      <c r="O124" s="58"/>
      <c r="P124" s="177">
        <f>O124*H124</f>
        <v>0</v>
      </c>
      <c r="Q124" s="177">
        <v>0.00348</v>
      </c>
      <c r="R124" s="177">
        <f>Q124*H124</f>
        <v>0.873132</v>
      </c>
      <c r="S124" s="177">
        <v>0</v>
      </c>
      <c r="T124" s="178">
        <f>S124*H124</f>
        <v>0</v>
      </c>
      <c r="AR124" s="15" t="s">
        <v>130</v>
      </c>
      <c r="AT124" s="15" t="s">
        <v>125</v>
      </c>
      <c r="AU124" s="15" t="s">
        <v>86</v>
      </c>
      <c r="AY124" s="15" t="s">
        <v>122</v>
      </c>
      <c r="BE124" s="179">
        <f>IF(N124="základní",J124,0)</f>
        <v>0</v>
      </c>
      <c r="BF124" s="179">
        <f>IF(N124="snížená",J124,0)</f>
        <v>0</v>
      </c>
      <c r="BG124" s="179">
        <f>IF(N124="zákl. přenesená",J124,0)</f>
        <v>0</v>
      </c>
      <c r="BH124" s="179">
        <f>IF(N124="sníž. přenesená",J124,0)</f>
        <v>0</v>
      </c>
      <c r="BI124" s="179">
        <f>IF(N124="nulová",J124,0)</f>
        <v>0</v>
      </c>
      <c r="BJ124" s="15" t="s">
        <v>80</v>
      </c>
      <c r="BK124" s="179">
        <f>ROUND(I124*H124,2)</f>
        <v>0</v>
      </c>
      <c r="BL124" s="15" t="s">
        <v>130</v>
      </c>
      <c r="BM124" s="15" t="s">
        <v>200</v>
      </c>
    </row>
    <row r="125" spans="2:51" s="11" customFormat="1" ht="11.25">
      <c r="B125" s="183"/>
      <c r="C125" s="184"/>
      <c r="D125" s="180" t="s">
        <v>134</v>
      </c>
      <c r="E125" s="185" t="s">
        <v>21</v>
      </c>
      <c r="F125" s="186" t="s">
        <v>201</v>
      </c>
      <c r="G125" s="184"/>
      <c r="H125" s="187">
        <v>250.9</v>
      </c>
      <c r="I125" s="188"/>
      <c r="J125" s="184"/>
      <c r="K125" s="184"/>
      <c r="L125" s="189"/>
      <c r="M125" s="190"/>
      <c r="N125" s="191"/>
      <c r="O125" s="191"/>
      <c r="P125" s="191"/>
      <c r="Q125" s="191"/>
      <c r="R125" s="191"/>
      <c r="S125" s="191"/>
      <c r="T125" s="192"/>
      <c r="AT125" s="193" t="s">
        <v>134</v>
      </c>
      <c r="AU125" s="193" t="s">
        <v>86</v>
      </c>
      <c r="AV125" s="11" t="s">
        <v>86</v>
      </c>
      <c r="AW125" s="11" t="s">
        <v>36</v>
      </c>
      <c r="AX125" s="11" t="s">
        <v>80</v>
      </c>
      <c r="AY125" s="193" t="s">
        <v>122</v>
      </c>
    </row>
    <row r="126" spans="2:65" s="1" customFormat="1" ht="16.5" customHeight="1">
      <c r="B126" s="32"/>
      <c r="C126" s="168" t="s">
        <v>8</v>
      </c>
      <c r="D126" s="168" t="s">
        <v>125</v>
      </c>
      <c r="E126" s="169" t="s">
        <v>202</v>
      </c>
      <c r="F126" s="170" t="s">
        <v>203</v>
      </c>
      <c r="G126" s="171" t="s">
        <v>84</v>
      </c>
      <c r="H126" s="172">
        <v>163.5</v>
      </c>
      <c r="I126" s="173"/>
      <c r="J126" s="174">
        <f>ROUND(I126*H126,2)</f>
        <v>0</v>
      </c>
      <c r="K126" s="170" t="s">
        <v>129</v>
      </c>
      <c r="L126" s="36"/>
      <c r="M126" s="175" t="s">
        <v>21</v>
      </c>
      <c r="N126" s="176" t="s">
        <v>46</v>
      </c>
      <c r="O126" s="58"/>
      <c r="P126" s="177">
        <f>O126*H126</f>
        <v>0</v>
      </c>
      <c r="Q126" s="177">
        <v>0.02065</v>
      </c>
      <c r="R126" s="177">
        <f>Q126*H126</f>
        <v>3.376275</v>
      </c>
      <c r="S126" s="177">
        <v>0</v>
      </c>
      <c r="T126" s="178">
        <f>S126*H126</f>
        <v>0</v>
      </c>
      <c r="AR126" s="15" t="s">
        <v>130</v>
      </c>
      <c r="AT126" s="15" t="s">
        <v>125</v>
      </c>
      <c r="AU126" s="15" t="s">
        <v>86</v>
      </c>
      <c r="AY126" s="15" t="s">
        <v>122</v>
      </c>
      <c r="BE126" s="179">
        <f>IF(N126="základní",J126,0)</f>
        <v>0</v>
      </c>
      <c r="BF126" s="179">
        <f>IF(N126="snížená",J126,0)</f>
        <v>0</v>
      </c>
      <c r="BG126" s="179">
        <f>IF(N126="zákl. přenesená",J126,0)</f>
        <v>0</v>
      </c>
      <c r="BH126" s="179">
        <f>IF(N126="sníž. přenesená",J126,0)</f>
        <v>0</v>
      </c>
      <c r="BI126" s="179">
        <f>IF(N126="nulová",J126,0)</f>
        <v>0</v>
      </c>
      <c r="BJ126" s="15" t="s">
        <v>80</v>
      </c>
      <c r="BK126" s="179">
        <f>ROUND(I126*H126,2)</f>
        <v>0</v>
      </c>
      <c r="BL126" s="15" t="s">
        <v>130</v>
      </c>
      <c r="BM126" s="15" t="s">
        <v>204</v>
      </c>
    </row>
    <row r="127" spans="2:51" s="11" customFormat="1" ht="11.25">
      <c r="B127" s="183"/>
      <c r="C127" s="184"/>
      <c r="D127" s="180" t="s">
        <v>134</v>
      </c>
      <c r="E127" s="185" t="s">
        <v>21</v>
      </c>
      <c r="F127" s="186" t="s">
        <v>205</v>
      </c>
      <c r="G127" s="184"/>
      <c r="H127" s="187">
        <v>163.5</v>
      </c>
      <c r="I127" s="188"/>
      <c r="J127" s="184"/>
      <c r="K127" s="184"/>
      <c r="L127" s="189"/>
      <c r="M127" s="190"/>
      <c r="N127" s="191"/>
      <c r="O127" s="191"/>
      <c r="P127" s="191"/>
      <c r="Q127" s="191"/>
      <c r="R127" s="191"/>
      <c r="S127" s="191"/>
      <c r="T127" s="192"/>
      <c r="AT127" s="193" t="s">
        <v>134</v>
      </c>
      <c r="AU127" s="193" t="s">
        <v>86</v>
      </c>
      <c r="AV127" s="11" t="s">
        <v>86</v>
      </c>
      <c r="AW127" s="11" t="s">
        <v>36</v>
      </c>
      <c r="AX127" s="11" t="s">
        <v>80</v>
      </c>
      <c r="AY127" s="193" t="s">
        <v>122</v>
      </c>
    </row>
    <row r="128" spans="2:65" s="1" customFormat="1" ht="22.5" customHeight="1">
      <c r="B128" s="32"/>
      <c r="C128" s="168" t="s">
        <v>206</v>
      </c>
      <c r="D128" s="168" t="s">
        <v>125</v>
      </c>
      <c r="E128" s="169" t="s">
        <v>207</v>
      </c>
      <c r="F128" s="170" t="s">
        <v>208</v>
      </c>
      <c r="G128" s="171" t="s">
        <v>128</v>
      </c>
      <c r="H128" s="172">
        <v>216.85</v>
      </c>
      <c r="I128" s="173"/>
      <c r="J128" s="174">
        <f>ROUND(I128*H128,2)</f>
        <v>0</v>
      </c>
      <c r="K128" s="170" t="s">
        <v>129</v>
      </c>
      <c r="L128" s="36"/>
      <c r="M128" s="175" t="s">
        <v>21</v>
      </c>
      <c r="N128" s="176" t="s">
        <v>46</v>
      </c>
      <c r="O128" s="58"/>
      <c r="P128" s="177">
        <f>O128*H128</f>
        <v>0</v>
      </c>
      <c r="Q128" s="177">
        <v>0</v>
      </c>
      <c r="R128" s="177">
        <f>Q128*H128</f>
        <v>0</v>
      </c>
      <c r="S128" s="177">
        <v>0</v>
      </c>
      <c r="T128" s="178">
        <f>S128*H128</f>
        <v>0</v>
      </c>
      <c r="AR128" s="15" t="s">
        <v>130</v>
      </c>
      <c r="AT128" s="15" t="s">
        <v>125</v>
      </c>
      <c r="AU128" s="15" t="s">
        <v>86</v>
      </c>
      <c r="AY128" s="15" t="s">
        <v>122</v>
      </c>
      <c r="BE128" s="179">
        <f>IF(N128="základní",J128,0)</f>
        <v>0</v>
      </c>
      <c r="BF128" s="179">
        <f>IF(N128="snížená",J128,0)</f>
        <v>0</v>
      </c>
      <c r="BG128" s="179">
        <f>IF(N128="zákl. přenesená",J128,0)</f>
        <v>0</v>
      </c>
      <c r="BH128" s="179">
        <f>IF(N128="sníž. přenesená",J128,0)</f>
        <v>0</v>
      </c>
      <c r="BI128" s="179">
        <f>IF(N128="nulová",J128,0)</f>
        <v>0</v>
      </c>
      <c r="BJ128" s="15" t="s">
        <v>80</v>
      </c>
      <c r="BK128" s="179">
        <f>ROUND(I128*H128,2)</f>
        <v>0</v>
      </c>
      <c r="BL128" s="15" t="s">
        <v>130</v>
      </c>
      <c r="BM128" s="15" t="s">
        <v>209</v>
      </c>
    </row>
    <row r="129" spans="2:47" s="1" customFormat="1" ht="39">
      <c r="B129" s="32"/>
      <c r="C129" s="33"/>
      <c r="D129" s="180" t="s">
        <v>132</v>
      </c>
      <c r="E129" s="33"/>
      <c r="F129" s="181" t="s">
        <v>210</v>
      </c>
      <c r="G129" s="33"/>
      <c r="H129" s="33"/>
      <c r="I129" s="97"/>
      <c r="J129" s="33"/>
      <c r="K129" s="33"/>
      <c r="L129" s="36"/>
      <c r="M129" s="182"/>
      <c r="N129" s="58"/>
      <c r="O129" s="58"/>
      <c r="P129" s="58"/>
      <c r="Q129" s="58"/>
      <c r="R129" s="58"/>
      <c r="S129" s="58"/>
      <c r="T129" s="59"/>
      <c r="AT129" s="15" t="s">
        <v>132</v>
      </c>
      <c r="AU129" s="15" t="s">
        <v>86</v>
      </c>
    </row>
    <row r="130" spans="2:51" s="11" customFormat="1" ht="11.25">
      <c r="B130" s="183"/>
      <c r="C130" s="184"/>
      <c r="D130" s="180" t="s">
        <v>134</v>
      </c>
      <c r="E130" s="185" t="s">
        <v>21</v>
      </c>
      <c r="F130" s="186" t="s">
        <v>211</v>
      </c>
      <c r="G130" s="184"/>
      <c r="H130" s="187">
        <v>216.85</v>
      </c>
      <c r="I130" s="188"/>
      <c r="J130" s="184"/>
      <c r="K130" s="184"/>
      <c r="L130" s="189"/>
      <c r="M130" s="190"/>
      <c r="N130" s="191"/>
      <c r="O130" s="191"/>
      <c r="P130" s="191"/>
      <c r="Q130" s="191"/>
      <c r="R130" s="191"/>
      <c r="S130" s="191"/>
      <c r="T130" s="192"/>
      <c r="AT130" s="193" t="s">
        <v>134</v>
      </c>
      <c r="AU130" s="193" t="s">
        <v>86</v>
      </c>
      <c r="AV130" s="11" t="s">
        <v>86</v>
      </c>
      <c r="AW130" s="11" t="s">
        <v>36</v>
      </c>
      <c r="AX130" s="11" t="s">
        <v>80</v>
      </c>
      <c r="AY130" s="193" t="s">
        <v>122</v>
      </c>
    </row>
    <row r="131" spans="2:65" s="1" customFormat="1" ht="16.5" customHeight="1">
      <c r="B131" s="32"/>
      <c r="C131" s="168" t="s">
        <v>212</v>
      </c>
      <c r="D131" s="168" t="s">
        <v>125</v>
      </c>
      <c r="E131" s="169" t="s">
        <v>213</v>
      </c>
      <c r="F131" s="170" t="s">
        <v>214</v>
      </c>
      <c r="G131" s="171" t="s">
        <v>84</v>
      </c>
      <c r="H131" s="172">
        <v>627.25</v>
      </c>
      <c r="I131" s="173"/>
      <c r="J131" s="174">
        <f>ROUND(I131*H131,2)</f>
        <v>0</v>
      </c>
      <c r="K131" s="170" t="s">
        <v>129</v>
      </c>
      <c r="L131" s="36"/>
      <c r="M131" s="175" t="s">
        <v>21</v>
      </c>
      <c r="N131" s="176" t="s">
        <v>46</v>
      </c>
      <c r="O131" s="58"/>
      <c r="P131" s="177">
        <f>O131*H131</f>
        <v>0</v>
      </c>
      <c r="Q131" s="177">
        <v>0</v>
      </c>
      <c r="R131" s="177">
        <f>Q131*H131</f>
        <v>0</v>
      </c>
      <c r="S131" s="177">
        <v>0</v>
      </c>
      <c r="T131" s="178">
        <f>S131*H131</f>
        <v>0</v>
      </c>
      <c r="AR131" s="15" t="s">
        <v>130</v>
      </c>
      <c r="AT131" s="15" t="s">
        <v>125</v>
      </c>
      <c r="AU131" s="15" t="s">
        <v>86</v>
      </c>
      <c r="AY131" s="15" t="s">
        <v>122</v>
      </c>
      <c r="BE131" s="179">
        <f>IF(N131="základní",J131,0)</f>
        <v>0</v>
      </c>
      <c r="BF131" s="179">
        <f>IF(N131="snížená",J131,0)</f>
        <v>0</v>
      </c>
      <c r="BG131" s="179">
        <f>IF(N131="zákl. přenesená",J131,0)</f>
        <v>0</v>
      </c>
      <c r="BH131" s="179">
        <f>IF(N131="sníž. přenesená",J131,0)</f>
        <v>0</v>
      </c>
      <c r="BI131" s="179">
        <f>IF(N131="nulová",J131,0)</f>
        <v>0</v>
      </c>
      <c r="BJ131" s="15" t="s">
        <v>80</v>
      </c>
      <c r="BK131" s="179">
        <f>ROUND(I131*H131,2)</f>
        <v>0</v>
      </c>
      <c r="BL131" s="15" t="s">
        <v>130</v>
      </c>
      <c r="BM131" s="15" t="s">
        <v>215</v>
      </c>
    </row>
    <row r="132" spans="2:47" s="1" customFormat="1" ht="165.75">
      <c r="B132" s="32"/>
      <c r="C132" s="33"/>
      <c r="D132" s="180" t="s">
        <v>132</v>
      </c>
      <c r="E132" s="33"/>
      <c r="F132" s="181" t="s">
        <v>216</v>
      </c>
      <c r="G132" s="33"/>
      <c r="H132" s="33"/>
      <c r="I132" s="97"/>
      <c r="J132" s="33"/>
      <c r="K132" s="33"/>
      <c r="L132" s="36"/>
      <c r="M132" s="182"/>
      <c r="N132" s="58"/>
      <c r="O132" s="58"/>
      <c r="P132" s="58"/>
      <c r="Q132" s="58"/>
      <c r="R132" s="58"/>
      <c r="S132" s="58"/>
      <c r="T132" s="59"/>
      <c r="AT132" s="15" t="s">
        <v>132</v>
      </c>
      <c r="AU132" s="15" t="s">
        <v>86</v>
      </c>
    </row>
    <row r="133" spans="2:51" s="11" customFormat="1" ht="11.25">
      <c r="B133" s="183"/>
      <c r="C133" s="184"/>
      <c r="D133" s="180" t="s">
        <v>134</v>
      </c>
      <c r="E133" s="185" t="s">
        <v>21</v>
      </c>
      <c r="F133" s="186" t="s">
        <v>217</v>
      </c>
      <c r="G133" s="184"/>
      <c r="H133" s="187">
        <v>627.25</v>
      </c>
      <c r="I133" s="188"/>
      <c r="J133" s="184"/>
      <c r="K133" s="184"/>
      <c r="L133" s="189"/>
      <c r="M133" s="190"/>
      <c r="N133" s="191"/>
      <c r="O133" s="191"/>
      <c r="P133" s="191"/>
      <c r="Q133" s="191"/>
      <c r="R133" s="191"/>
      <c r="S133" s="191"/>
      <c r="T133" s="192"/>
      <c r="AT133" s="193" t="s">
        <v>134</v>
      </c>
      <c r="AU133" s="193" t="s">
        <v>86</v>
      </c>
      <c r="AV133" s="11" t="s">
        <v>86</v>
      </c>
      <c r="AW133" s="11" t="s">
        <v>36</v>
      </c>
      <c r="AX133" s="11" t="s">
        <v>80</v>
      </c>
      <c r="AY133" s="193" t="s">
        <v>122</v>
      </c>
    </row>
    <row r="134" spans="2:65" s="1" customFormat="1" ht="22.5" customHeight="1">
      <c r="B134" s="32"/>
      <c r="C134" s="168" t="s">
        <v>218</v>
      </c>
      <c r="D134" s="168" t="s">
        <v>125</v>
      </c>
      <c r="E134" s="169" t="s">
        <v>219</v>
      </c>
      <c r="F134" s="170" t="s">
        <v>220</v>
      </c>
      <c r="G134" s="171" t="s">
        <v>128</v>
      </c>
      <c r="H134" s="172">
        <v>0.9</v>
      </c>
      <c r="I134" s="173"/>
      <c r="J134" s="174">
        <f>ROUND(I134*H134,2)</f>
        <v>0</v>
      </c>
      <c r="K134" s="170" t="s">
        <v>129</v>
      </c>
      <c r="L134" s="36"/>
      <c r="M134" s="175" t="s">
        <v>21</v>
      </c>
      <c r="N134" s="176" t="s">
        <v>46</v>
      </c>
      <c r="O134" s="58"/>
      <c r="P134" s="177">
        <f>O134*H134</f>
        <v>0</v>
      </c>
      <c r="Q134" s="177">
        <v>0.09336</v>
      </c>
      <c r="R134" s="177">
        <f>Q134*H134</f>
        <v>0.084024</v>
      </c>
      <c r="S134" s="177">
        <v>0</v>
      </c>
      <c r="T134" s="178">
        <f>S134*H134</f>
        <v>0</v>
      </c>
      <c r="AR134" s="15" t="s">
        <v>130</v>
      </c>
      <c r="AT134" s="15" t="s">
        <v>125</v>
      </c>
      <c r="AU134" s="15" t="s">
        <v>86</v>
      </c>
      <c r="AY134" s="15" t="s">
        <v>122</v>
      </c>
      <c r="BE134" s="179">
        <f>IF(N134="základní",J134,0)</f>
        <v>0</v>
      </c>
      <c r="BF134" s="179">
        <f>IF(N134="snížená",J134,0)</f>
        <v>0</v>
      </c>
      <c r="BG134" s="179">
        <f>IF(N134="zákl. přenesená",J134,0)</f>
        <v>0</v>
      </c>
      <c r="BH134" s="179">
        <f>IF(N134="sníž. přenesená",J134,0)</f>
        <v>0</v>
      </c>
      <c r="BI134" s="179">
        <f>IF(N134="nulová",J134,0)</f>
        <v>0</v>
      </c>
      <c r="BJ134" s="15" t="s">
        <v>80</v>
      </c>
      <c r="BK134" s="179">
        <f>ROUND(I134*H134,2)</f>
        <v>0</v>
      </c>
      <c r="BL134" s="15" t="s">
        <v>130</v>
      </c>
      <c r="BM134" s="15" t="s">
        <v>221</v>
      </c>
    </row>
    <row r="135" spans="2:51" s="11" customFormat="1" ht="11.25">
      <c r="B135" s="183"/>
      <c r="C135" s="184"/>
      <c r="D135" s="180" t="s">
        <v>134</v>
      </c>
      <c r="E135" s="185" t="s">
        <v>21</v>
      </c>
      <c r="F135" s="186" t="s">
        <v>222</v>
      </c>
      <c r="G135" s="184"/>
      <c r="H135" s="187">
        <v>0.9</v>
      </c>
      <c r="I135" s="188"/>
      <c r="J135" s="184"/>
      <c r="K135" s="184"/>
      <c r="L135" s="189"/>
      <c r="M135" s="190"/>
      <c r="N135" s="191"/>
      <c r="O135" s="191"/>
      <c r="P135" s="191"/>
      <c r="Q135" s="191"/>
      <c r="R135" s="191"/>
      <c r="S135" s="191"/>
      <c r="T135" s="192"/>
      <c r="AT135" s="193" t="s">
        <v>134</v>
      </c>
      <c r="AU135" s="193" t="s">
        <v>86</v>
      </c>
      <c r="AV135" s="11" t="s">
        <v>86</v>
      </c>
      <c r="AW135" s="11" t="s">
        <v>36</v>
      </c>
      <c r="AX135" s="11" t="s">
        <v>80</v>
      </c>
      <c r="AY135" s="193" t="s">
        <v>122</v>
      </c>
    </row>
    <row r="136" spans="2:63" s="10" customFormat="1" ht="22.9" customHeight="1">
      <c r="B136" s="152"/>
      <c r="C136" s="153"/>
      <c r="D136" s="154" t="s">
        <v>74</v>
      </c>
      <c r="E136" s="166" t="s">
        <v>170</v>
      </c>
      <c r="F136" s="166" t="s">
        <v>223</v>
      </c>
      <c r="G136" s="153"/>
      <c r="H136" s="153"/>
      <c r="I136" s="156"/>
      <c r="J136" s="167">
        <f>BK136</f>
        <v>0</v>
      </c>
      <c r="K136" s="153"/>
      <c r="L136" s="158"/>
      <c r="M136" s="159"/>
      <c r="N136" s="160"/>
      <c r="O136" s="160"/>
      <c r="P136" s="161">
        <f>SUM(P137:P177)</f>
        <v>0</v>
      </c>
      <c r="Q136" s="160"/>
      <c r="R136" s="161">
        <f>SUM(R137:R177)</f>
        <v>0.026000000000000002</v>
      </c>
      <c r="S136" s="160"/>
      <c r="T136" s="162">
        <f>SUM(T137:T177)</f>
        <v>22.940733</v>
      </c>
      <c r="AR136" s="163" t="s">
        <v>80</v>
      </c>
      <c r="AT136" s="164" t="s">
        <v>74</v>
      </c>
      <c r="AU136" s="164" t="s">
        <v>80</v>
      </c>
      <c r="AY136" s="163" t="s">
        <v>122</v>
      </c>
      <c r="BK136" s="165">
        <f>SUM(BK137:BK177)</f>
        <v>0</v>
      </c>
    </row>
    <row r="137" spans="2:65" s="1" customFormat="1" ht="22.5" customHeight="1">
      <c r="B137" s="32"/>
      <c r="C137" s="168" t="s">
        <v>224</v>
      </c>
      <c r="D137" s="168" t="s">
        <v>125</v>
      </c>
      <c r="E137" s="169" t="s">
        <v>225</v>
      </c>
      <c r="F137" s="170" t="s">
        <v>226</v>
      </c>
      <c r="G137" s="171" t="s">
        <v>128</v>
      </c>
      <c r="H137" s="172">
        <v>1131</v>
      </c>
      <c r="I137" s="173"/>
      <c r="J137" s="174">
        <f>ROUND(I137*H137,2)</f>
        <v>0</v>
      </c>
      <c r="K137" s="170" t="s">
        <v>129</v>
      </c>
      <c r="L137" s="36"/>
      <c r="M137" s="175" t="s">
        <v>21</v>
      </c>
      <c r="N137" s="176" t="s">
        <v>46</v>
      </c>
      <c r="O137" s="58"/>
      <c r="P137" s="177">
        <f>O137*H137</f>
        <v>0</v>
      </c>
      <c r="Q137" s="177">
        <v>0</v>
      </c>
      <c r="R137" s="177">
        <f>Q137*H137</f>
        <v>0</v>
      </c>
      <c r="S137" s="177">
        <v>0</v>
      </c>
      <c r="T137" s="178">
        <f>S137*H137</f>
        <v>0</v>
      </c>
      <c r="AR137" s="15" t="s">
        <v>130</v>
      </c>
      <c r="AT137" s="15" t="s">
        <v>125</v>
      </c>
      <c r="AU137" s="15" t="s">
        <v>86</v>
      </c>
      <c r="AY137" s="15" t="s">
        <v>122</v>
      </c>
      <c r="BE137" s="179">
        <f>IF(N137="základní",J137,0)</f>
        <v>0</v>
      </c>
      <c r="BF137" s="179">
        <f>IF(N137="snížená",J137,0)</f>
        <v>0</v>
      </c>
      <c r="BG137" s="179">
        <f>IF(N137="zákl. přenesená",J137,0)</f>
        <v>0</v>
      </c>
      <c r="BH137" s="179">
        <f>IF(N137="sníž. přenesená",J137,0)</f>
        <v>0</v>
      </c>
      <c r="BI137" s="179">
        <f>IF(N137="nulová",J137,0)</f>
        <v>0</v>
      </c>
      <c r="BJ137" s="15" t="s">
        <v>80</v>
      </c>
      <c r="BK137" s="179">
        <f>ROUND(I137*H137,2)</f>
        <v>0</v>
      </c>
      <c r="BL137" s="15" t="s">
        <v>130</v>
      </c>
      <c r="BM137" s="15" t="s">
        <v>227</v>
      </c>
    </row>
    <row r="138" spans="2:47" s="1" customFormat="1" ht="58.5">
      <c r="B138" s="32"/>
      <c r="C138" s="33"/>
      <c r="D138" s="180" t="s">
        <v>132</v>
      </c>
      <c r="E138" s="33"/>
      <c r="F138" s="181" t="s">
        <v>228</v>
      </c>
      <c r="G138" s="33"/>
      <c r="H138" s="33"/>
      <c r="I138" s="97"/>
      <c r="J138" s="33"/>
      <c r="K138" s="33"/>
      <c r="L138" s="36"/>
      <c r="M138" s="182"/>
      <c r="N138" s="58"/>
      <c r="O138" s="58"/>
      <c r="P138" s="58"/>
      <c r="Q138" s="58"/>
      <c r="R138" s="58"/>
      <c r="S138" s="58"/>
      <c r="T138" s="59"/>
      <c r="AT138" s="15" t="s">
        <v>132</v>
      </c>
      <c r="AU138" s="15" t="s">
        <v>86</v>
      </c>
    </row>
    <row r="139" spans="2:51" s="11" customFormat="1" ht="11.25">
      <c r="B139" s="183"/>
      <c r="C139" s="184"/>
      <c r="D139" s="180" t="s">
        <v>134</v>
      </c>
      <c r="E139" s="185" t="s">
        <v>21</v>
      </c>
      <c r="F139" s="186" t="s">
        <v>229</v>
      </c>
      <c r="G139" s="184"/>
      <c r="H139" s="187">
        <v>1131</v>
      </c>
      <c r="I139" s="188"/>
      <c r="J139" s="184"/>
      <c r="K139" s="184"/>
      <c r="L139" s="189"/>
      <c r="M139" s="190"/>
      <c r="N139" s="191"/>
      <c r="O139" s="191"/>
      <c r="P139" s="191"/>
      <c r="Q139" s="191"/>
      <c r="R139" s="191"/>
      <c r="S139" s="191"/>
      <c r="T139" s="192"/>
      <c r="AT139" s="193" t="s">
        <v>134</v>
      </c>
      <c r="AU139" s="193" t="s">
        <v>86</v>
      </c>
      <c r="AV139" s="11" t="s">
        <v>86</v>
      </c>
      <c r="AW139" s="11" t="s">
        <v>36</v>
      </c>
      <c r="AX139" s="11" t="s">
        <v>80</v>
      </c>
      <c r="AY139" s="193" t="s">
        <v>122</v>
      </c>
    </row>
    <row r="140" spans="2:65" s="1" customFormat="1" ht="22.5" customHeight="1">
      <c r="B140" s="32"/>
      <c r="C140" s="168" t="s">
        <v>230</v>
      </c>
      <c r="D140" s="168" t="s">
        <v>125</v>
      </c>
      <c r="E140" s="169" t="s">
        <v>231</v>
      </c>
      <c r="F140" s="170" t="s">
        <v>232</v>
      </c>
      <c r="G140" s="171" t="s">
        <v>128</v>
      </c>
      <c r="H140" s="172">
        <v>95004</v>
      </c>
      <c r="I140" s="173"/>
      <c r="J140" s="174">
        <f>ROUND(I140*H140,2)</f>
        <v>0</v>
      </c>
      <c r="K140" s="170" t="s">
        <v>129</v>
      </c>
      <c r="L140" s="36"/>
      <c r="M140" s="175" t="s">
        <v>21</v>
      </c>
      <c r="N140" s="176" t="s">
        <v>46</v>
      </c>
      <c r="O140" s="58"/>
      <c r="P140" s="177">
        <f>O140*H140</f>
        <v>0</v>
      </c>
      <c r="Q140" s="177">
        <v>0</v>
      </c>
      <c r="R140" s="177">
        <f>Q140*H140</f>
        <v>0</v>
      </c>
      <c r="S140" s="177">
        <v>0</v>
      </c>
      <c r="T140" s="178">
        <f>S140*H140</f>
        <v>0</v>
      </c>
      <c r="AR140" s="15" t="s">
        <v>130</v>
      </c>
      <c r="AT140" s="15" t="s">
        <v>125</v>
      </c>
      <c r="AU140" s="15" t="s">
        <v>86</v>
      </c>
      <c r="AY140" s="15" t="s">
        <v>122</v>
      </c>
      <c r="BE140" s="179">
        <f>IF(N140="základní",J140,0)</f>
        <v>0</v>
      </c>
      <c r="BF140" s="179">
        <f>IF(N140="snížená",J140,0)</f>
        <v>0</v>
      </c>
      <c r="BG140" s="179">
        <f>IF(N140="zákl. přenesená",J140,0)</f>
        <v>0</v>
      </c>
      <c r="BH140" s="179">
        <f>IF(N140="sníž. přenesená",J140,0)</f>
        <v>0</v>
      </c>
      <c r="BI140" s="179">
        <f>IF(N140="nulová",J140,0)</f>
        <v>0</v>
      </c>
      <c r="BJ140" s="15" t="s">
        <v>80</v>
      </c>
      <c r="BK140" s="179">
        <f>ROUND(I140*H140,2)</f>
        <v>0</v>
      </c>
      <c r="BL140" s="15" t="s">
        <v>130</v>
      </c>
      <c r="BM140" s="15" t="s">
        <v>233</v>
      </c>
    </row>
    <row r="141" spans="2:47" s="1" customFormat="1" ht="58.5">
      <c r="B141" s="32"/>
      <c r="C141" s="33"/>
      <c r="D141" s="180" t="s">
        <v>132</v>
      </c>
      <c r="E141" s="33"/>
      <c r="F141" s="181" t="s">
        <v>228</v>
      </c>
      <c r="G141" s="33"/>
      <c r="H141" s="33"/>
      <c r="I141" s="97"/>
      <c r="J141" s="33"/>
      <c r="K141" s="33"/>
      <c r="L141" s="36"/>
      <c r="M141" s="182"/>
      <c r="N141" s="58"/>
      <c r="O141" s="58"/>
      <c r="P141" s="58"/>
      <c r="Q141" s="58"/>
      <c r="R141" s="58"/>
      <c r="S141" s="58"/>
      <c r="T141" s="59"/>
      <c r="AT141" s="15" t="s">
        <v>132</v>
      </c>
      <c r="AU141" s="15" t="s">
        <v>86</v>
      </c>
    </row>
    <row r="142" spans="2:51" s="11" customFormat="1" ht="11.25">
      <c r="B142" s="183"/>
      <c r="C142" s="184"/>
      <c r="D142" s="180" t="s">
        <v>134</v>
      </c>
      <c r="E142" s="184"/>
      <c r="F142" s="186" t="s">
        <v>234</v>
      </c>
      <c r="G142" s="184"/>
      <c r="H142" s="187">
        <v>95004</v>
      </c>
      <c r="I142" s="188"/>
      <c r="J142" s="184"/>
      <c r="K142" s="184"/>
      <c r="L142" s="189"/>
      <c r="M142" s="190"/>
      <c r="N142" s="191"/>
      <c r="O142" s="191"/>
      <c r="P142" s="191"/>
      <c r="Q142" s="191"/>
      <c r="R142" s="191"/>
      <c r="S142" s="191"/>
      <c r="T142" s="192"/>
      <c r="AT142" s="193" t="s">
        <v>134</v>
      </c>
      <c r="AU142" s="193" t="s">
        <v>86</v>
      </c>
      <c r="AV142" s="11" t="s">
        <v>86</v>
      </c>
      <c r="AW142" s="11" t="s">
        <v>4</v>
      </c>
      <c r="AX142" s="11" t="s">
        <v>80</v>
      </c>
      <c r="AY142" s="193" t="s">
        <v>122</v>
      </c>
    </row>
    <row r="143" spans="2:65" s="1" customFormat="1" ht="22.5" customHeight="1">
      <c r="B143" s="32"/>
      <c r="C143" s="168" t="s">
        <v>7</v>
      </c>
      <c r="D143" s="168" t="s">
        <v>125</v>
      </c>
      <c r="E143" s="169" t="s">
        <v>235</v>
      </c>
      <c r="F143" s="170" t="s">
        <v>236</v>
      </c>
      <c r="G143" s="171" t="s">
        <v>128</v>
      </c>
      <c r="H143" s="172">
        <v>1131</v>
      </c>
      <c r="I143" s="173"/>
      <c r="J143" s="174">
        <f>ROUND(I143*H143,2)</f>
        <v>0</v>
      </c>
      <c r="K143" s="170" t="s">
        <v>129</v>
      </c>
      <c r="L143" s="36"/>
      <c r="M143" s="175" t="s">
        <v>21</v>
      </c>
      <c r="N143" s="176" t="s">
        <v>46</v>
      </c>
      <c r="O143" s="58"/>
      <c r="P143" s="177">
        <f>O143*H143</f>
        <v>0</v>
      </c>
      <c r="Q143" s="177">
        <v>0</v>
      </c>
      <c r="R143" s="177">
        <f>Q143*H143</f>
        <v>0</v>
      </c>
      <c r="S143" s="177">
        <v>0</v>
      </c>
      <c r="T143" s="178">
        <f>S143*H143</f>
        <v>0</v>
      </c>
      <c r="AR143" s="15" t="s">
        <v>130</v>
      </c>
      <c r="AT143" s="15" t="s">
        <v>125</v>
      </c>
      <c r="AU143" s="15" t="s">
        <v>86</v>
      </c>
      <c r="AY143" s="15" t="s">
        <v>122</v>
      </c>
      <c r="BE143" s="179">
        <f>IF(N143="základní",J143,0)</f>
        <v>0</v>
      </c>
      <c r="BF143" s="179">
        <f>IF(N143="snížená",J143,0)</f>
        <v>0</v>
      </c>
      <c r="BG143" s="179">
        <f>IF(N143="zákl. přenesená",J143,0)</f>
        <v>0</v>
      </c>
      <c r="BH143" s="179">
        <f>IF(N143="sníž. přenesená",J143,0)</f>
        <v>0</v>
      </c>
      <c r="BI143" s="179">
        <f>IF(N143="nulová",J143,0)</f>
        <v>0</v>
      </c>
      <c r="BJ143" s="15" t="s">
        <v>80</v>
      </c>
      <c r="BK143" s="179">
        <f>ROUND(I143*H143,2)</f>
        <v>0</v>
      </c>
      <c r="BL143" s="15" t="s">
        <v>130</v>
      </c>
      <c r="BM143" s="15" t="s">
        <v>237</v>
      </c>
    </row>
    <row r="144" spans="2:47" s="1" customFormat="1" ht="29.25">
      <c r="B144" s="32"/>
      <c r="C144" s="33"/>
      <c r="D144" s="180" t="s">
        <v>132</v>
      </c>
      <c r="E144" s="33"/>
      <c r="F144" s="181" t="s">
        <v>238</v>
      </c>
      <c r="G144" s="33"/>
      <c r="H144" s="33"/>
      <c r="I144" s="97"/>
      <c r="J144" s="33"/>
      <c r="K144" s="33"/>
      <c r="L144" s="36"/>
      <c r="M144" s="182"/>
      <c r="N144" s="58"/>
      <c r="O144" s="58"/>
      <c r="P144" s="58"/>
      <c r="Q144" s="58"/>
      <c r="R144" s="58"/>
      <c r="S144" s="58"/>
      <c r="T144" s="59"/>
      <c r="AT144" s="15" t="s">
        <v>132</v>
      </c>
      <c r="AU144" s="15" t="s">
        <v>86</v>
      </c>
    </row>
    <row r="145" spans="2:65" s="1" customFormat="1" ht="16.5" customHeight="1">
      <c r="B145" s="32"/>
      <c r="C145" s="168" t="s">
        <v>239</v>
      </c>
      <c r="D145" s="168" t="s">
        <v>125</v>
      </c>
      <c r="E145" s="169" t="s">
        <v>240</v>
      </c>
      <c r="F145" s="170" t="s">
        <v>241</v>
      </c>
      <c r="G145" s="171" t="s">
        <v>128</v>
      </c>
      <c r="H145" s="172">
        <v>1131</v>
      </c>
      <c r="I145" s="173"/>
      <c r="J145" s="174">
        <f>ROUND(I145*H145,2)</f>
        <v>0</v>
      </c>
      <c r="K145" s="170" t="s">
        <v>129</v>
      </c>
      <c r="L145" s="36"/>
      <c r="M145" s="175" t="s">
        <v>21</v>
      </c>
      <c r="N145" s="176" t="s">
        <v>46</v>
      </c>
      <c r="O145" s="58"/>
      <c r="P145" s="177">
        <f>O145*H145</f>
        <v>0</v>
      </c>
      <c r="Q145" s="177">
        <v>0</v>
      </c>
      <c r="R145" s="177">
        <f>Q145*H145</f>
        <v>0</v>
      </c>
      <c r="S145" s="177">
        <v>0</v>
      </c>
      <c r="T145" s="178">
        <f>S145*H145</f>
        <v>0</v>
      </c>
      <c r="AR145" s="15" t="s">
        <v>130</v>
      </c>
      <c r="AT145" s="15" t="s">
        <v>125</v>
      </c>
      <c r="AU145" s="15" t="s">
        <v>86</v>
      </c>
      <c r="AY145" s="15" t="s">
        <v>122</v>
      </c>
      <c r="BE145" s="179">
        <f>IF(N145="základní",J145,0)</f>
        <v>0</v>
      </c>
      <c r="BF145" s="179">
        <f>IF(N145="snížená",J145,0)</f>
        <v>0</v>
      </c>
      <c r="BG145" s="179">
        <f>IF(N145="zákl. přenesená",J145,0)</f>
        <v>0</v>
      </c>
      <c r="BH145" s="179">
        <f>IF(N145="sníž. přenesená",J145,0)</f>
        <v>0</v>
      </c>
      <c r="BI145" s="179">
        <f>IF(N145="nulová",J145,0)</f>
        <v>0</v>
      </c>
      <c r="BJ145" s="15" t="s">
        <v>80</v>
      </c>
      <c r="BK145" s="179">
        <f>ROUND(I145*H145,2)</f>
        <v>0</v>
      </c>
      <c r="BL145" s="15" t="s">
        <v>130</v>
      </c>
      <c r="BM145" s="15" t="s">
        <v>242</v>
      </c>
    </row>
    <row r="146" spans="2:47" s="1" customFormat="1" ht="29.25">
      <c r="B146" s="32"/>
      <c r="C146" s="33"/>
      <c r="D146" s="180" t="s">
        <v>132</v>
      </c>
      <c r="E146" s="33"/>
      <c r="F146" s="181" t="s">
        <v>243</v>
      </c>
      <c r="G146" s="33"/>
      <c r="H146" s="33"/>
      <c r="I146" s="97"/>
      <c r="J146" s="33"/>
      <c r="K146" s="33"/>
      <c r="L146" s="36"/>
      <c r="M146" s="182"/>
      <c r="N146" s="58"/>
      <c r="O146" s="58"/>
      <c r="P146" s="58"/>
      <c r="Q146" s="58"/>
      <c r="R146" s="58"/>
      <c r="S146" s="58"/>
      <c r="T146" s="59"/>
      <c r="AT146" s="15" t="s">
        <v>132</v>
      </c>
      <c r="AU146" s="15" t="s">
        <v>86</v>
      </c>
    </row>
    <row r="147" spans="2:65" s="1" customFormat="1" ht="16.5" customHeight="1">
      <c r="B147" s="32"/>
      <c r="C147" s="168" t="s">
        <v>244</v>
      </c>
      <c r="D147" s="168" t="s">
        <v>125</v>
      </c>
      <c r="E147" s="169" t="s">
        <v>245</v>
      </c>
      <c r="F147" s="170" t="s">
        <v>246</v>
      </c>
      <c r="G147" s="171" t="s">
        <v>128</v>
      </c>
      <c r="H147" s="172">
        <v>95004</v>
      </c>
      <c r="I147" s="173"/>
      <c r="J147" s="174">
        <f>ROUND(I147*H147,2)</f>
        <v>0</v>
      </c>
      <c r="K147" s="170" t="s">
        <v>129</v>
      </c>
      <c r="L147" s="36"/>
      <c r="M147" s="175" t="s">
        <v>21</v>
      </c>
      <c r="N147" s="176" t="s">
        <v>46</v>
      </c>
      <c r="O147" s="58"/>
      <c r="P147" s="177">
        <f>O147*H147</f>
        <v>0</v>
      </c>
      <c r="Q147" s="177">
        <v>0</v>
      </c>
      <c r="R147" s="177">
        <f>Q147*H147</f>
        <v>0</v>
      </c>
      <c r="S147" s="177">
        <v>0</v>
      </c>
      <c r="T147" s="178">
        <f>S147*H147</f>
        <v>0</v>
      </c>
      <c r="AR147" s="15" t="s">
        <v>130</v>
      </c>
      <c r="AT147" s="15" t="s">
        <v>125</v>
      </c>
      <c r="AU147" s="15" t="s">
        <v>86</v>
      </c>
      <c r="AY147" s="15" t="s">
        <v>122</v>
      </c>
      <c r="BE147" s="179">
        <f>IF(N147="základní",J147,0)</f>
        <v>0</v>
      </c>
      <c r="BF147" s="179">
        <f>IF(N147="snížená",J147,0)</f>
        <v>0</v>
      </c>
      <c r="BG147" s="179">
        <f>IF(N147="zákl. přenesená",J147,0)</f>
        <v>0</v>
      </c>
      <c r="BH147" s="179">
        <f>IF(N147="sníž. přenesená",J147,0)</f>
        <v>0</v>
      </c>
      <c r="BI147" s="179">
        <f>IF(N147="nulová",J147,0)</f>
        <v>0</v>
      </c>
      <c r="BJ147" s="15" t="s">
        <v>80</v>
      </c>
      <c r="BK147" s="179">
        <f>ROUND(I147*H147,2)</f>
        <v>0</v>
      </c>
      <c r="BL147" s="15" t="s">
        <v>130</v>
      </c>
      <c r="BM147" s="15" t="s">
        <v>247</v>
      </c>
    </row>
    <row r="148" spans="2:47" s="1" customFormat="1" ht="29.25">
      <c r="B148" s="32"/>
      <c r="C148" s="33"/>
      <c r="D148" s="180" t="s">
        <v>132</v>
      </c>
      <c r="E148" s="33"/>
      <c r="F148" s="181" t="s">
        <v>243</v>
      </c>
      <c r="G148" s="33"/>
      <c r="H148" s="33"/>
      <c r="I148" s="97"/>
      <c r="J148" s="33"/>
      <c r="K148" s="33"/>
      <c r="L148" s="36"/>
      <c r="M148" s="182"/>
      <c r="N148" s="58"/>
      <c r="O148" s="58"/>
      <c r="P148" s="58"/>
      <c r="Q148" s="58"/>
      <c r="R148" s="58"/>
      <c r="S148" s="58"/>
      <c r="T148" s="59"/>
      <c r="AT148" s="15" t="s">
        <v>132</v>
      </c>
      <c r="AU148" s="15" t="s">
        <v>86</v>
      </c>
    </row>
    <row r="149" spans="2:51" s="11" customFormat="1" ht="11.25">
      <c r="B149" s="183"/>
      <c r="C149" s="184"/>
      <c r="D149" s="180" t="s">
        <v>134</v>
      </c>
      <c r="E149" s="184"/>
      <c r="F149" s="186" t="s">
        <v>234</v>
      </c>
      <c r="G149" s="184"/>
      <c r="H149" s="187">
        <v>95004</v>
      </c>
      <c r="I149" s="188"/>
      <c r="J149" s="184"/>
      <c r="K149" s="184"/>
      <c r="L149" s="189"/>
      <c r="M149" s="190"/>
      <c r="N149" s="191"/>
      <c r="O149" s="191"/>
      <c r="P149" s="191"/>
      <c r="Q149" s="191"/>
      <c r="R149" s="191"/>
      <c r="S149" s="191"/>
      <c r="T149" s="192"/>
      <c r="AT149" s="193" t="s">
        <v>134</v>
      </c>
      <c r="AU149" s="193" t="s">
        <v>86</v>
      </c>
      <c r="AV149" s="11" t="s">
        <v>86</v>
      </c>
      <c r="AW149" s="11" t="s">
        <v>4</v>
      </c>
      <c r="AX149" s="11" t="s">
        <v>80</v>
      </c>
      <c r="AY149" s="193" t="s">
        <v>122</v>
      </c>
    </row>
    <row r="150" spans="2:65" s="1" customFormat="1" ht="16.5" customHeight="1">
      <c r="B150" s="32"/>
      <c r="C150" s="168" t="s">
        <v>248</v>
      </c>
      <c r="D150" s="168" t="s">
        <v>125</v>
      </c>
      <c r="E150" s="169" t="s">
        <v>249</v>
      </c>
      <c r="F150" s="170" t="s">
        <v>250</v>
      </c>
      <c r="G150" s="171" t="s">
        <v>128</v>
      </c>
      <c r="H150" s="172">
        <v>1131</v>
      </c>
      <c r="I150" s="173"/>
      <c r="J150" s="174">
        <f>ROUND(I150*H150,2)</f>
        <v>0</v>
      </c>
      <c r="K150" s="170" t="s">
        <v>129</v>
      </c>
      <c r="L150" s="36"/>
      <c r="M150" s="175" t="s">
        <v>21</v>
      </c>
      <c r="N150" s="176" t="s">
        <v>46</v>
      </c>
      <c r="O150" s="58"/>
      <c r="P150" s="177">
        <f>O150*H150</f>
        <v>0</v>
      </c>
      <c r="Q150" s="177">
        <v>0</v>
      </c>
      <c r="R150" s="177">
        <f>Q150*H150</f>
        <v>0</v>
      </c>
      <c r="S150" s="177">
        <v>0</v>
      </c>
      <c r="T150" s="178">
        <f>S150*H150</f>
        <v>0</v>
      </c>
      <c r="AR150" s="15" t="s">
        <v>130</v>
      </c>
      <c r="AT150" s="15" t="s">
        <v>125</v>
      </c>
      <c r="AU150" s="15" t="s">
        <v>86</v>
      </c>
      <c r="AY150" s="15" t="s">
        <v>122</v>
      </c>
      <c r="BE150" s="179">
        <f>IF(N150="základní",J150,0)</f>
        <v>0</v>
      </c>
      <c r="BF150" s="179">
        <f>IF(N150="snížená",J150,0)</f>
        <v>0</v>
      </c>
      <c r="BG150" s="179">
        <f>IF(N150="zákl. přenesená",J150,0)</f>
        <v>0</v>
      </c>
      <c r="BH150" s="179">
        <f>IF(N150="sníž. přenesená",J150,0)</f>
        <v>0</v>
      </c>
      <c r="BI150" s="179">
        <f>IF(N150="nulová",J150,0)</f>
        <v>0</v>
      </c>
      <c r="BJ150" s="15" t="s">
        <v>80</v>
      </c>
      <c r="BK150" s="179">
        <f>ROUND(I150*H150,2)</f>
        <v>0</v>
      </c>
      <c r="BL150" s="15" t="s">
        <v>130</v>
      </c>
      <c r="BM150" s="15" t="s">
        <v>251</v>
      </c>
    </row>
    <row r="151" spans="2:65" s="1" customFormat="1" ht="16.5" customHeight="1">
      <c r="B151" s="32"/>
      <c r="C151" s="168" t="s">
        <v>252</v>
      </c>
      <c r="D151" s="168" t="s">
        <v>125</v>
      </c>
      <c r="E151" s="169" t="s">
        <v>253</v>
      </c>
      <c r="F151" s="170" t="s">
        <v>254</v>
      </c>
      <c r="G151" s="171" t="s">
        <v>128</v>
      </c>
      <c r="H151" s="172">
        <v>650</v>
      </c>
      <c r="I151" s="173"/>
      <c r="J151" s="174">
        <f>ROUND(I151*H151,2)</f>
        <v>0</v>
      </c>
      <c r="K151" s="170" t="s">
        <v>129</v>
      </c>
      <c r="L151" s="36"/>
      <c r="M151" s="175" t="s">
        <v>21</v>
      </c>
      <c r="N151" s="176" t="s">
        <v>46</v>
      </c>
      <c r="O151" s="58"/>
      <c r="P151" s="177">
        <f>O151*H151</f>
        <v>0</v>
      </c>
      <c r="Q151" s="177">
        <v>4E-05</v>
      </c>
      <c r="R151" s="177">
        <f>Q151*H151</f>
        <v>0.026000000000000002</v>
      </c>
      <c r="S151" s="177">
        <v>0</v>
      </c>
      <c r="T151" s="178">
        <f>S151*H151</f>
        <v>0</v>
      </c>
      <c r="AR151" s="15" t="s">
        <v>130</v>
      </c>
      <c r="AT151" s="15" t="s">
        <v>125</v>
      </c>
      <c r="AU151" s="15" t="s">
        <v>86</v>
      </c>
      <c r="AY151" s="15" t="s">
        <v>122</v>
      </c>
      <c r="BE151" s="179">
        <f>IF(N151="základní",J151,0)</f>
        <v>0</v>
      </c>
      <c r="BF151" s="179">
        <f>IF(N151="snížená",J151,0)</f>
        <v>0</v>
      </c>
      <c r="BG151" s="179">
        <f>IF(N151="zákl. přenesená",J151,0)</f>
        <v>0</v>
      </c>
      <c r="BH151" s="179">
        <f>IF(N151="sníž. přenesená",J151,0)</f>
        <v>0</v>
      </c>
      <c r="BI151" s="179">
        <f>IF(N151="nulová",J151,0)</f>
        <v>0</v>
      </c>
      <c r="BJ151" s="15" t="s">
        <v>80</v>
      </c>
      <c r="BK151" s="179">
        <f>ROUND(I151*H151,2)</f>
        <v>0</v>
      </c>
      <c r="BL151" s="15" t="s">
        <v>130</v>
      </c>
      <c r="BM151" s="15" t="s">
        <v>255</v>
      </c>
    </row>
    <row r="152" spans="2:47" s="1" customFormat="1" ht="165.75">
      <c r="B152" s="32"/>
      <c r="C152" s="33"/>
      <c r="D152" s="180" t="s">
        <v>132</v>
      </c>
      <c r="E152" s="33"/>
      <c r="F152" s="181" t="s">
        <v>256</v>
      </c>
      <c r="G152" s="33"/>
      <c r="H152" s="33"/>
      <c r="I152" s="97"/>
      <c r="J152" s="33"/>
      <c r="K152" s="33"/>
      <c r="L152" s="36"/>
      <c r="M152" s="182"/>
      <c r="N152" s="58"/>
      <c r="O152" s="58"/>
      <c r="P152" s="58"/>
      <c r="Q152" s="58"/>
      <c r="R152" s="58"/>
      <c r="S152" s="58"/>
      <c r="T152" s="59"/>
      <c r="AT152" s="15" t="s">
        <v>132</v>
      </c>
      <c r="AU152" s="15" t="s">
        <v>86</v>
      </c>
    </row>
    <row r="153" spans="2:51" s="11" customFormat="1" ht="11.25">
      <c r="B153" s="183"/>
      <c r="C153" s="184"/>
      <c r="D153" s="180" t="s">
        <v>134</v>
      </c>
      <c r="E153" s="185" t="s">
        <v>21</v>
      </c>
      <c r="F153" s="186" t="s">
        <v>257</v>
      </c>
      <c r="G153" s="184"/>
      <c r="H153" s="187">
        <v>573.333</v>
      </c>
      <c r="I153" s="188"/>
      <c r="J153" s="184"/>
      <c r="K153" s="184"/>
      <c r="L153" s="189"/>
      <c r="M153" s="190"/>
      <c r="N153" s="191"/>
      <c r="O153" s="191"/>
      <c r="P153" s="191"/>
      <c r="Q153" s="191"/>
      <c r="R153" s="191"/>
      <c r="S153" s="191"/>
      <c r="T153" s="192"/>
      <c r="AT153" s="193" t="s">
        <v>134</v>
      </c>
      <c r="AU153" s="193" t="s">
        <v>86</v>
      </c>
      <c r="AV153" s="11" t="s">
        <v>86</v>
      </c>
      <c r="AW153" s="11" t="s">
        <v>36</v>
      </c>
      <c r="AX153" s="11" t="s">
        <v>75</v>
      </c>
      <c r="AY153" s="193" t="s">
        <v>122</v>
      </c>
    </row>
    <row r="154" spans="2:51" s="11" customFormat="1" ht="11.25">
      <c r="B154" s="183"/>
      <c r="C154" s="184"/>
      <c r="D154" s="180" t="s">
        <v>134</v>
      </c>
      <c r="E154" s="185" t="s">
        <v>21</v>
      </c>
      <c r="F154" s="186" t="s">
        <v>258</v>
      </c>
      <c r="G154" s="184"/>
      <c r="H154" s="187">
        <v>76.667</v>
      </c>
      <c r="I154" s="188"/>
      <c r="J154" s="184"/>
      <c r="K154" s="184"/>
      <c r="L154" s="189"/>
      <c r="M154" s="190"/>
      <c r="N154" s="191"/>
      <c r="O154" s="191"/>
      <c r="P154" s="191"/>
      <c r="Q154" s="191"/>
      <c r="R154" s="191"/>
      <c r="S154" s="191"/>
      <c r="T154" s="192"/>
      <c r="AT154" s="193" t="s">
        <v>134</v>
      </c>
      <c r="AU154" s="193" t="s">
        <v>86</v>
      </c>
      <c r="AV154" s="11" t="s">
        <v>86</v>
      </c>
      <c r="AW154" s="11" t="s">
        <v>36</v>
      </c>
      <c r="AX154" s="11" t="s">
        <v>75</v>
      </c>
      <c r="AY154" s="193" t="s">
        <v>122</v>
      </c>
    </row>
    <row r="155" spans="2:51" s="12" customFormat="1" ht="11.25">
      <c r="B155" s="204"/>
      <c r="C155" s="205"/>
      <c r="D155" s="180" t="s">
        <v>134</v>
      </c>
      <c r="E155" s="206" t="s">
        <v>21</v>
      </c>
      <c r="F155" s="207" t="s">
        <v>259</v>
      </c>
      <c r="G155" s="205"/>
      <c r="H155" s="208">
        <v>650</v>
      </c>
      <c r="I155" s="209"/>
      <c r="J155" s="205"/>
      <c r="K155" s="205"/>
      <c r="L155" s="210"/>
      <c r="M155" s="211"/>
      <c r="N155" s="212"/>
      <c r="O155" s="212"/>
      <c r="P155" s="212"/>
      <c r="Q155" s="212"/>
      <c r="R155" s="212"/>
      <c r="S155" s="212"/>
      <c r="T155" s="213"/>
      <c r="AT155" s="214" t="s">
        <v>134</v>
      </c>
      <c r="AU155" s="214" t="s">
        <v>86</v>
      </c>
      <c r="AV155" s="12" t="s">
        <v>130</v>
      </c>
      <c r="AW155" s="12" t="s">
        <v>36</v>
      </c>
      <c r="AX155" s="12" t="s">
        <v>80</v>
      </c>
      <c r="AY155" s="214" t="s">
        <v>122</v>
      </c>
    </row>
    <row r="156" spans="2:65" s="1" customFormat="1" ht="16.5" customHeight="1">
      <c r="B156" s="32"/>
      <c r="C156" s="168" t="s">
        <v>260</v>
      </c>
      <c r="D156" s="168" t="s">
        <v>125</v>
      </c>
      <c r="E156" s="169" t="s">
        <v>261</v>
      </c>
      <c r="F156" s="170" t="s">
        <v>262</v>
      </c>
      <c r="G156" s="171" t="s">
        <v>84</v>
      </c>
      <c r="H156" s="172">
        <v>0.8</v>
      </c>
      <c r="I156" s="173"/>
      <c r="J156" s="174">
        <f>ROUND(I156*H156,2)</f>
        <v>0</v>
      </c>
      <c r="K156" s="170" t="s">
        <v>129</v>
      </c>
      <c r="L156" s="36"/>
      <c r="M156" s="175" t="s">
        <v>21</v>
      </c>
      <c r="N156" s="176" t="s">
        <v>46</v>
      </c>
      <c r="O156" s="58"/>
      <c r="P156" s="177">
        <f>O156*H156</f>
        <v>0</v>
      </c>
      <c r="Q156" s="177">
        <v>0</v>
      </c>
      <c r="R156" s="177">
        <f>Q156*H156</f>
        <v>0</v>
      </c>
      <c r="S156" s="177">
        <v>0.009</v>
      </c>
      <c r="T156" s="178">
        <f>S156*H156</f>
        <v>0.0072</v>
      </c>
      <c r="AR156" s="15" t="s">
        <v>130</v>
      </c>
      <c r="AT156" s="15" t="s">
        <v>125</v>
      </c>
      <c r="AU156" s="15" t="s">
        <v>86</v>
      </c>
      <c r="AY156" s="15" t="s">
        <v>122</v>
      </c>
      <c r="BE156" s="179">
        <f>IF(N156="základní",J156,0)</f>
        <v>0</v>
      </c>
      <c r="BF156" s="179">
        <f>IF(N156="snížená",J156,0)</f>
        <v>0</v>
      </c>
      <c r="BG156" s="179">
        <f>IF(N156="zákl. přenesená",J156,0)</f>
        <v>0</v>
      </c>
      <c r="BH156" s="179">
        <f>IF(N156="sníž. přenesená",J156,0)</f>
        <v>0</v>
      </c>
      <c r="BI156" s="179">
        <f>IF(N156="nulová",J156,0)</f>
        <v>0</v>
      </c>
      <c r="BJ156" s="15" t="s">
        <v>80</v>
      </c>
      <c r="BK156" s="179">
        <f>ROUND(I156*H156,2)</f>
        <v>0</v>
      </c>
      <c r="BL156" s="15" t="s">
        <v>130</v>
      </c>
      <c r="BM156" s="15" t="s">
        <v>263</v>
      </c>
    </row>
    <row r="157" spans="2:51" s="11" customFormat="1" ht="11.25">
      <c r="B157" s="183"/>
      <c r="C157" s="184"/>
      <c r="D157" s="180" t="s">
        <v>134</v>
      </c>
      <c r="E157" s="185" t="s">
        <v>21</v>
      </c>
      <c r="F157" s="186" t="s">
        <v>264</v>
      </c>
      <c r="G157" s="184"/>
      <c r="H157" s="187">
        <v>0.8</v>
      </c>
      <c r="I157" s="188"/>
      <c r="J157" s="184"/>
      <c r="K157" s="184"/>
      <c r="L157" s="189"/>
      <c r="M157" s="190"/>
      <c r="N157" s="191"/>
      <c r="O157" s="191"/>
      <c r="P157" s="191"/>
      <c r="Q157" s="191"/>
      <c r="R157" s="191"/>
      <c r="S157" s="191"/>
      <c r="T157" s="192"/>
      <c r="AT157" s="193" t="s">
        <v>134</v>
      </c>
      <c r="AU157" s="193" t="s">
        <v>86</v>
      </c>
      <c r="AV157" s="11" t="s">
        <v>86</v>
      </c>
      <c r="AW157" s="11" t="s">
        <v>36</v>
      </c>
      <c r="AX157" s="11" t="s">
        <v>80</v>
      </c>
      <c r="AY157" s="193" t="s">
        <v>122</v>
      </c>
    </row>
    <row r="158" spans="2:65" s="1" customFormat="1" ht="16.5" customHeight="1">
      <c r="B158" s="32"/>
      <c r="C158" s="168" t="s">
        <v>265</v>
      </c>
      <c r="D158" s="168" t="s">
        <v>125</v>
      </c>
      <c r="E158" s="169" t="s">
        <v>266</v>
      </c>
      <c r="F158" s="170" t="s">
        <v>267</v>
      </c>
      <c r="G158" s="171" t="s">
        <v>128</v>
      </c>
      <c r="H158" s="172">
        <v>112.905</v>
      </c>
      <c r="I158" s="173"/>
      <c r="J158" s="174">
        <f>ROUND(I158*H158,2)</f>
        <v>0</v>
      </c>
      <c r="K158" s="170" t="s">
        <v>129</v>
      </c>
      <c r="L158" s="36"/>
      <c r="M158" s="175" t="s">
        <v>21</v>
      </c>
      <c r="N158" s="176" t="s">
        <v>46</v>
      </c>
      <c r="O158" s="58"/>
      <c r="P158" s="177">
        <f>O158*H158</f>
        <v>0</v>
      </c>
      <c r="Q158" s="177">
        <v>0</v>
      </c>
      <c r="R158" s="177">
        <f>Q158*H158</f>
        <v>0</v>
      </c>
      <c r="S158" s="177">
        <v>0.013</v>
      </c>
      <c r="T158" s="178">
        <f>S158*H158</f>
        <v>1.467765</v>
      </c>
      <c r="AR158" s="15" t="s">
        <v>130</v>
      </c>
      <c r="AT158" s="15" t="s">
        <v>125</v>
      </c>
      <c r="AU158" s="15" t="s">
        <v>86</v>
      </c>
      <c r="AY158" s="15" t="s">
        <v>122</v>
      </c>
      <c r="BE158" s="179">
        <f>IF(N158="základní",J158,0)</f>
        <v>0</v>
      </c>
      <c r="BF158" s="179">
        <f>IF(N158="snížená",J158,0)</f>
        <v>0</v>
      </c>
      <c r="BG158" s="179">
        <f>IF(N158="zákl. přenesená",J158,0)</f>
        <v>0</v>
      </c>
      <c r="BH158" s="179">
        <f>IF(N158="sníž. přenesená",J158,0)</f>
        <v>0</v>
      </c>
      <c r="BI158" s="179">
        <f>IF(N158="nulová",J158,0)</f>
        <v>0</v>
      </c>
      <c r="BJ158" s="15" t="s">
        <v>80</v>
      </c>
      <c r="BK158" s="179">
        <f>ROUND(I158*H158,2)</f>
        <v>0</v>
      </c>
      <c r="BL158" s="15" t="s">
        <v>130</v>
      </c>
      <c r="BM158" s="15" t="s">
        <v>268</v>
      </c>
    </row>
    <row r="159" spans="2:51" s="11" customFormat="1" ht="11.25">
      <c r="B159" s="183"/>
      <c r="C159" s="184"/>
      <c r="D159" s="180" t="s">
        <v>134</v>
      </c>
      <c r="E159" s="185" t="s">
        <v>21</v>
      </c>
      <c r="F159" s="186" t="s">
        <v>269</v>
      </c>
      <c r="G159" s="184"/>
      <c r="H159" s="187">
        <v>112.905</v>
      </c>
      <c r="I159" s="188"/>
      <c r="J159" s="184"/>
      <c r="K159" s="184"/>
      <c r="L159" s="189"/>
      <c r="M159" s="190"/>
      <c r="N159" s="191"/>
      <c r="O159" s="191"/>
      <c r="P159" s="191"/>
      <c r="Q159" s="191"/>
      <c r="R159" s="191"/>
      <c r="S159" s="191"/>
      <c r="T159" s="192"/>
      <c r="AT159" s="193" t="s">
        <v>134</v>
      </c>
      <c r="AU159" s="193" t="s">
        <v>86</v>
      </c>
      <c r="AV159" s="11" t="s">
        <v>86</v>
      </c>
      <c r="AW159" s="11" t="s">
        <v>36</v>
      </c>
      <c r="AX159" s="11" t="s">
        <v>80</v>
      </c>
      <c r="AY159" s="193" t="s">
        <v>122</v>
      </c>
    </row>
    <row r="160" spans="2:65" s="1" customFormat="1" ht="22.5" customHeight="1">
      <c r="B160" s="32"/>
      <c r="C160" s="168" t="s">
        <v>270</v>
      </c>
      <c r="D160" s="168" t="s">
        <v>125</v>
      </c>
      <c r="E160" s="169" t="s">
        <v>271</v>
      </c>
      <c r="F160" s="170" t="s">
        <v>272</v>
      </c>
      <c r="G160" s="171" t="s">
        <v>128</v>
      </c>
      <c r="H160" s="172">
        <v>1.44</v>
      </c>
      <c r="I160" s="173"/>
      <c r="J160" s="174">
        <f>ROUND(I160*H160,2)</f>
        <v>0</v>
      </c>
      <c r="K160" s="170" t="s">
        <v>129</v>
      </c>
      <c r="L160" s="36"/>
      <c r="M160" s="175" t="s">
        <v>21</v>
      </c>
      <c r="N160" s="176" t="s">
        <v>46</v>
      </c>
      <c r="O160" s="58"/>
      <c r="P160" s="177">
        <f>O160*H160</f>
        <v>0</v>
      </c>
      <c r="Q160" s="177">
        <v>0</v>
      </c>
      <c r="R160" s="177">
        <f>Q160*H160</f>
        <v>0</v>
      </c>
      <c r="S160" s="177">
        <v>0.048</v>
      </c>
      <c r="T160" s="178">
        <f>S160*H160</f>
        <v>0.06912</v>
      </c>
      <c r="AR160" s="15" t="s">
        <v>130</v>
      </c>
      <c r="AT160" s="15" t="s">
        <v>125</v>
      </c>
      <c r="AU160" s="15" t="s">
        <v>86</v>
      </c>
      <c r="AY160" s="15" t="s">
        <v>122</v>
      </c>
      <c r="BE160" s="179">
        <f>IF(N160="základní",J160,0)</f>
        <v>0</v>
      </c>
      <c r="BF160" s="179">
        <f>IF(N160="snížená",J160,0)</f>
        <v>0</v>
      </c>
      <c r="BG160" s="179">
        <f>IF(N160="zákl. přenesená",J160,0)</f>
        <v>0</v>
      </c>
      <c r="BH160" s="179">
        <f>IF(N160="sníž. přenesená",J160,0)</f>
        <v>0</v>
      </c>
      <c r="BI160" s="179">
        <f>IF(N160="nulová",J160,0)</f>
        <v>0</v>
      </c>
      <c r="BJ160" s="15" t="s">
        <v>80</v>
      </c>
      <c r="BK160" s="179">
        <f>ROUND(I160*H160,2)</f>
        <v>0</v>
      </c>
      <c r="BL160" s="15" t="s">
        <v>130</v>
      </c>
      <c r="BM160" s="15" t="s">
        <v>273</v>
      </c>
    </row>
    <row r="161" spans="2:47" s="1" customFormat="1" ht="29.25">
      <c r="B161" s="32"/>
      <c r="C161" s="33"/>
      <c r="D161" s="180" t="s">
        <v>132</v>
      </c>
      <c r="E161" s="33"/>
      <c r="F161" s="181" t="s">
        <v>274</v>
      </c>
      <c r="G161" s="33"/>
      <c r="H161" s="33"/>
      <c r="I161" s="97"/>
      <c r="J161" s="33"/>
      <c r="K161" s="33"/>
      <c r="L161" s="36"/>
      <c r="M161" s="182"/>
      <c r="N161" s="58"/>
      <c r="O161" s="58"/>
      <c r="P161" s="58"/>
      <c r="Q161" s="58"/>
      <c r="R161" s="58"/>
      <c r="S161" s="58"/>
      <c r="T161" s="59"/>
      <c r="AT161" s="15" t="s">
        <v>132</v>
      </c>
      <c r="AU161" s="15" t="s">
        <v>86</v>
      </c>
    </row>
    <row r="162" spans="2:51" s="11" customFormat="1" ht="11.25">
      <c r="B162" s="183"/>
      <c r="C162" s="184"/>
      <c r="D162" s="180" t="s">
        <v>134</v>
      </c>
      <c r="E162" s="185" t="s">
        <v>21</v>
      </c>
      <c r="F162" s="186" t="s">
        <v>275</v>
      </c>
      <c r="G162" s="184"/>
      <c r="H162" s="187">
        <v>1.44</v>
      </c>
      <c r="I162" s="188"/>
      <c r="J162" s="184"/>
      <c r="K162" s="184"/>
      <c r="L162" s="189"/>
      <c r="M162" s="190"/>
      <c r="N162" s="191"/>
      <c r="O162" s="191"/>
      <c r="P162" s="191"/>
      <c r="Q162" s="191"/>
      <c r="R162" s="191"/>
      <c r="S162" s="191"/>
      <c r="T162" s="192"/>
      <c r="AT162" s="193" t="s">
        <v>134</v>
      </c>
      <c r="AU162" s="193" t="s">
        <v>86</v>
      </c>
      <c r="AV162" s="11" t="s">
        <v>86</v>
      </c>
      <c r="AW162" s="11" t="s">
        <v>36</v>
      </c>
      <c r="AX162" s="11" t="s">
        <v>80</v>
      </c>
      <c r="AY162" s="193" t="s">
        <v>122</v>
      </c>
    </row>
    <row r="163" spans="2:65" s="1" customFormat="1" ht="22.5" customHeight="1">
      <c r="B163" s="32"/>
      <c r="C163" s="168" t="s">
        <v>276</v>
      </c>
      <c r="D163" s="168" t="s">
        <v>125</v>
      </c>
      <c r="E163" s="169" t="s">
        <v>277</v>
      </c>
      <c r="F163" s="170" t="s">
        <v>278</v>
      </c>
      <c r="G163" s="171" t="s">
        <v>128</v>
      </c>
      <c r="H163" s="172">
        <v>5.76</v>
      </c>
      <c r="I163" s="173"/>
      <c r="J163" s="174">
        <f>ROUND(I163*H163,2)</f>
        <v>0</v>
      </c>
      <c r="K163" s="170" t="s">
        <v>129</v>
      </c>
      <c r="L163" s="36"/>
      <c r="M163" s="175" t="s">
        <v>21</v>
      </c>
      <c r="N163" s="176" t="s">
        <v>46</v>
      </c>
      <c r="O163" s="58"/>
      <c r="P163" s="177">
        <f>O163*H163</f>
        <v>0</v>
      </c>
      <c r="Q163" s="177">
        <v>0</v>
      </c>
      <c r="R163" s="177">
        <f>Q163*H163</f>
        <v>0</v>
      </c>
      <c r="S163" s="177">
        <v>0.065</v>
      </c>
      <c r="T163" s="178">
        <f>S163*H163</f>
        <v>0.3744</v>
      </c>
      <c r="AR163" s="15" t="s">
        <v>130</v>
      </c>
      <c r="AT163" s="15" t="s">
        <v>125</v>
      </c>
      <c r="AU163" s="15" t="s">
        <v>86</v>
      </c>
      <c r="AY163" s="15" t="s">
        <v>122</v>
      </c>
      <c r="BE163" s="179">
        <f>IF(N163="základní",J163,0)</f>
        <v>0</v>
      </c>
      <c r="BF163" s="179">
        <f>IF(N163="snížená",J163,0)</f>
        <v>0</v>
      </c>
      <c r="BG163" s="179">
        <f>IF(N163="zákl. přenesená",J163,0)</f>
        <v>0</v>
      </c>
      <c r="BH163" s="179">
        <f>IF(N163="sníž. přenesená",J163,0)</f>
        <v>0</v>
      </c>
      <c r="BI163" s="179">
        <f>IF(N163="nulová",J163,0)</f>
        <v>0</v>
      </c>
      <c r="BJ163" s="15" t="s">
        <v>80</v>
      </c>
      <c r="BK163" s="179">
        <f>ROUND(I163*H163,2)</f>
        <v>0</v>
      </c>
      <c r="BL163" s="15" t="s">
        <v>130</v>
      </c>
      <c r="BM163" s="15" t="s">
        <v>279</v>
      </c>
    </row>
    <row r="164" spans="2:47" s="1" customFormat="1" ht="39">
      <c r="B164" s="32"/>
      <c r="C164" s="33"/>
      <c r="D164" s="180" t="s">
        <v>132</v>
      </c>
      <c r="E164" s="33"/>
      <c r="F164" s="181" t="s">
        <v>280</v>
      </c>
      <c r="G164" s="33"/>
      <c r="H164" s="33"/>
      <c r="I164" s="97"/>
      <c r="J164" s="33"/>
      <c r="K164" s="33"/>
      <c r="L164" s="36"/>
      <c r="M164" s="182"/>
      <c r="N164" s="58"/>
      <c r="O164" s="58"/>
      <c r="P164" s="58"/>
      <c r="Q164" s="58"/>
      <c r="R164" s="58"/>
      <c r="S164" s="58"/>
      <c r="T164" s="59"/>
      <c r="AT164" s="15" t="s">
        <v>132</v>
      </c>
      <c r="AU164" s="15" t="s">
        <v>86</v>
      </c>
    </row>
    <row r="165" spans="2:51" s="11" customFormat="1" ht="11.25">
      <c r="B165" s="183"/>
      <c r="C165" s="184"/>
      <c r="D165" s="180" t="s">
        <v>134</v>
      </c>
      <c r="E165" s="185" t="s">
        <v>21</v>
      </c>
      <c r="F165" s="186" t="s">
        <v>281</v>
      </c>
      <c r="G165" s="184"/>
      <c r="H165" s="187">
        <v>5.76</v>
      </c>
      <c r="I165" s="188"/>
      <c r="J165" s="184"/>
      <c r="K165" s="184"/>
      <c r="L165" s="189"/>
      <c r="M165" s="190"/>
      <c r="N165" s="191"/>
      <c r="O165" s="191"/>
      <c r="P165" s="191"/>
      <c r="Q165" s="191"/>
      <c r="R165" s="191"/>
      <c r="S165" s="191"/>
      <c r="T165" s="192"/>
      <c r="AT165" s="193" t="s">
        <v>134</v>
      </c>
      <c r="AU165" s="193" t="s">
        <v>86</v>
      </c>
      <c r="AV165" s="11" t="s">
        <v>86</v>
      </c>
      <c r="AW165" s="11" t="s">
        <v>36</v>
      </c>
      <c r="AX165" s="11" t="s">
        <v>80</v>
      </c>
      <c r="AY165" s="193" t="s">
        <v>122</v>
      </c>
    </row>
    <row r="166" spans="2:65" s="1" customFormat="1" ht="22.5" customHeight="1">
      <c r="B166" s="32"/>
      <c r="C166" s="168" t="s">
        <v>282</v>
      </c>
      <c r="D166" s="168" t="s">
        <v>125</v>
      </c>
      <c r="E166" s="169" t="s">
        <v>283</v>
      </c>
      <c r="F166" s="170" t="s">
        <v>284</v>
      </c>
      <c r="G166" s="171" t="s">
        <v>128</v>
      </c>
      <c r="H166" s="172">
        <v>3</v>
      </c>
      <c r="I166" s="173"/>
      <c r="J166" s="174">
        <f>ROUND(I166*H166,2)</f>
        <v>0</v>
      </c>
      <c r="K166" s="170" t="s">
        <v>129</v>
      </c>
      <c r="L166" s="36"/>
      <c r="M166" s="175" t="s">
        <v>21</v>
      </c>
      <c r="N166" s="176" t="s">
        <v>46</v>
      </c>
      <c r="O166" s="58"/>
      <c r="P166" s="177">
        <f>O166*H166</f>
        <v>0</v>
      </c>
      <c r="Q166" s="177">
        <v>0</v>
      </c>
      <c r="R166" s="177">
        <f>Q166*H166</f>
        <v>0</v>
      </c>
      <c r="S166" s="177">
        <v>0.063</v>
      </c>
      <c r="T166" s="178">
        <f>S166*H166</f>
        <v>0.189</v>
      </c>
      <c r="AR166" s="15" t="s">
        <v>130</v>
      </c>
      <c r="AT166" s="15" t="s">
        <v>125</v>
      </c>
      <c r="AU166" s="15" t="s">
        <v>86</v>
      </c>
      <c r="AY166" s="15" t="s">
        <v>122</v>
      </c>
      <c r="BE166" s="179">
        <f>IF(N166="základní",J166,0)</f>
        <v>0</v>
      </c>
      <c r="BF166" s="179">
        <f>IF(N166="snížená",J166,0)</f>
        <v>0</v>
      </c>
      <c r="BG166" s="179">
        <f>IF(N166="zákl. přenesená",J166,0)</f>
        <v>0</v>
      </c>
      <c r="BH166" s="179">
        <f>IF(N166="sníž. přenesená",J166,0)</f>
        <v>0</v>
      </c>
      <c r="BI166" s="179">
        <f>IF(N166="nulová",J166,0)</f>
        <v>0</v>
      </c>
      <c r="BJ166" s="15" t="s">
        <v>80</v>
      </c>
      <c r="BK166" s="179">
        <f>ROUND(I166*H166,2)</f>
        <v>0</v>
      </c>
      <c r="BL166" s="15" t="s">
        <v>130</v>
      </c>
      <c r="BM166" s="15" t="s">
        <v>285</v>
      </c>
    </row>
    <row r="167" spans="2:47" s="1" customFormat="1" ht="39">
      <c r="B167" s="32"/>
      <c r="C167" s="33"/>
      <c r="D167" s="180" t="s">
        <v>132</v>
      </c>
      <c r="E167" s="33"/>
      <c r="F167" s="181" t="s">
        <v>280</v>
      </c>
      <c r="G167" s="33"/>
      <c r="H167" s="33"/>
      <c r="I167" s="97"/>
      <c r="J167" s="33"/>
      <c r="K167" s="33"/>
      <c r="L167" s="36"/>
      <c r="M167" s="182"/>
      <c r="N167" s="58"/>
      <c r="O167" s="58"/>
      <c r="P167" s="58"/>
      <c r="Q167" s="58"/>
      <c r="R167" s="58"/>
      <c r="S167" s="58"/>
      <c r="T167" s="59"/>
      <c r="AT167" s="15" t="s">
        <v>132</v>
      </c>
      <c r="AU167" s="15" t="s">
        <v>86</v>
      </c>
    </row>
    <row r="168" spans="2:51" s="11" customFormat="1" ht="11.25">
      <c r="B168" s="183"/>
      <c r="C168" s="184"/>
      <c r="D168" s="180" t="s">
        <v>134</v>
      </c>
      <c r="E168" s="185" t="s">
        <v>21</v>
      </c>
      <c r="F168" s="186" t="s">
        <v>286</v>
      </c>
      <c r="G168" s="184"/>
      <c r="H168" s="187">
        <v>3</v>
      </c>
      <c r="I168" s="188"/>
      <c r="J168" s="184"/>
      <c r="K168" s="184"/>
      <c r="L168" s="189"/>
      <c r="M168" s="190"/>
      <c r="N168" s="191"/>
      <c r="O168" s="191"/>
      <c r="P168" s="191"/>
      <c r="Q168" s="191"/>
      <c r="R168" s="191"/>
      <c r="S168" s="191"/>
      <c r="T168" s="192"/>
      <c r="AT168" s="193" t="s">
        <v>134</v>
      </c>
      <c r="AU168" s="193" t="s">
        <v>86</v>
      </c>
      <c r="AV168" s="11" t="s">
        <v>86</v>
      </c>
      <c r="AW168" s="11" t="s">
        <v>36</v>
      </c>
      <c r="AX168" s="11" t="s">
        <v>80</v>
      </c>
      <c r="AY168" s="193" t="s">
        <v>122</v>
      </c>
    </row>
    <row r="169" spans="2:65" s="1" customFormat="1" ht="16.5" customHeight="1">
      <c r="B169" s="32"/>
      <c r="C169" s="168" t="s">
        <v>287</v>
      </c>
      <c r="D169" s="168" t="s">
        <v>125</v>
      </c>
      <c r="E169" s="169" t="s">
        <v>288</v>
      </c>
      <c r="F169" s="170" t="s">
        <v>289</v>
      </c>
      <c r="G169" s="171" t="s">
        <v>128</v>
      </c>
      <c r="H169" s="172">
        <v>205.8</v>
      </c>
      <c r="I169" s="173"/>
      <c r="J169" s="174">
        <f>ROUND(I169*H169,2)</f>
        <v>0</v>
      </c>
      <c r="K169" s="170" t="s">
        <v>129</v>
      </c>
      <c r="L169" s="36"/>
      <c r="M169" s="175" t="s">
        <v>21</v>
      </c>
      <c r="N169" s="176" t="s">
        <v>46</v>
      </c>
      <c r="O169" s="58"/>
      <c r="P169" s="177">
        <f>O169*H169</f>
        <v>0</v>
      </c>
      <c r="Q169" s="177">
        <v>0</v>
      </c>
      <c r="R169" s="177">
        <f>Q169*H169</f>
        <v>0</v>
      </c>
      <c r="S169" s="177">
        <v>0.051</v>
      </c>
      <c r="T169" s="178">
        <f>S169*H169</f>
        <v>10.4958</v>
      </c>
      <c r="AR169" s="15" t="s">
        <v>130</v>
      </c>
      <c r="AT169" s="15" t="s">
        <v>125</v>
      </c>
      <c r="AU169" s="15" t="s">
        <v>86</v>
      </c>
      <c r="AY169" s="15" t="s">
        <v>122</v>
      </c>
      <c r="BE169" s="179">
        <f>IF(N169="základní",J169,0)</f>
        <v>0</v>
      </c>
      <c r="BF169" s="179">
        <f>IF(N169="snížená",J169,0)</f>
        <v>0</v>
      </c>
      <c r="BG169" s="179">
        <f>IF(N169="zákl. přenesená",J169,0)</f>
        <v>0</v>
      </c>
      <c r="BH169" s="179">
        <f>IF(N169="sníž. přenesená",J169,0)</f>
        <v>0</v>
      </c>
      <c r="BI169" s="179">
        <f>IF(N169="nulová",J169,0)</f>
        <v>0</v>
      </c>
      <c r="BJ169" s="15" t="s">
        <v>80</v>
      </c>
      <c r="BK169" s="179">
        <f>ROUND(I169*H169,2)</f>
        <v>0</v>
      </c>
      <c r="BL169" s="15" t="s">
        <v>130</v>
      </c>
      <c r="BM169" s="15" t="s">
        <v>290</v>
      </c>
    </row>
    <row r="170" spans="2:47" s="1" customFormat="1" ht="48.75">
      <c r="B170" s="32"/>
      <c r="C170" s="33"/>
      <c r="D170" s="180" t="s">
        <v>132</v>
      </c>
      <c r="E170" s="33"/>
      <c r="F170" s="181" t="s">
        <v>291</v>
      </c>
      <c r="G170" s="33"/>
      <c r="H170" s="33"/>
      <c r="I170" s="97"/>
      <c r="J170" s="33"/>
      <c r="K170" s="33"/>
      <c r="L170" s="36"/>
      <c r="M170" s="182"/>
      <c r="N170" s="58"/>
      <c r="O170" s="58"/>
      <c r="P170" s="58"/>
      <c r="Q170" s="58"/>
      <c r="R170" s="58"/>
      <c r="S170" s="58"/>
      <c r="T170" s="59"/>
      <c r="AT170" s="15" t="s">
        <v>132</v>
      </c>
      <c r="AU170" s="15" t="s">
        <v>86</v>
      </c>
    </row>
    <row r="171" spans="2:51" s="11" customFormat="1" ht="11.25">
      <c r="B171" s="183"/>
      <c r="C171" s="184"/>
      <c r="D171" s="180" t="s">
        <v>134</v>
      </c>
      <c r="E171" s="185" t="s">
        <v>21</v>
      </c>
      <c r="F171" s="186" t="s">
        <v>292</v>
      </c>
      <c r="G171" s="184"/>
      <c r="H171" s="187">
        <v>205.8</v>
      </c>
      <c r="I171" s="188"/>
      <c r="J171" s="184"/>
      <c r="K171" s="184"/>
      <c r="L171" s="189"/>
      <c r="M171" s="190"/>
      <c r="N171" s="191"/>
      <c r="O171" s="191"/>
      <c r="P171" s="191"/>
      <c r="Q171" s="191"/>
      <c r="R171" s="191"/>
      <c r="S171" s="191"/>
      <c r="T171" s="192"/>
      <c r="AT171" s="193" t="s">
        <v>134</v>
      </c>
      <c r="AU171" s="193" t="s">
        <v>86</v>
      </c>
      <c r="AV171" s="11" t="s">
        <v>86</v>
      </c>
      <c r="AW171" s="11" t="s">
        <v>36</v>
      </c>
      <c r="AX171" s="11" t="s">
        <v>80</v>
      </c>
      <c r="AY171" s="193" t="s">
        <v>122</v>
      </c>
    </row>
    <row r="172" spans="2:65" s="1" customFormat="1" ht="16.5" customHeight="1">
      <c r="B172" s="32"/>
      <c r="C172" s="168" t="s">
        <v>293</v>
      </c>
      <c r="D172" s="168" t="s">
        <v>125</v>
      </c>
      <c r="E172" s="169" t="s">
        <v>294</v>
      </c>
      <c r="F172" s="170" t="s">
        <v>295</v>
      </c>
      <c r="G172" s="171" t="s">
        <v>128</v>
      </c>
      <c r="H172" s="172">
        <v>3.85</v>
      </c>
      <c r="I172" s="173"/>
      <c r="J172" s="174">
        <f>ROUND(I172*H172,2)</f>
        <v>0</v>
      </c>
      <c r="K172" s="170" t="s">
        <v>129</v>
      </c>
      <c r="L172" s="36"/>
      <c r="M172" s="175" t="s">
        <v>21</v>
      </c>
      <c r="N172" s="176" t="s">
        <v>46</v>
      </c>
      <c r="O172" s="58"/>
      <c r="P172" s="177">
        <f>O172*H172</f>
        <v>0</v>
      </c>
      <c r="Q172" s="177">
        <v>0</v>
      </c>
      <c r="R172" s="177">
        <f>Q172*H172</f>
        <v>0</v>
      </c>
      <c r="S172" s="177">
        <v>0.062</v>
      </c>
      <c r="T172" s="178">
        <f>S172*H172</f>
        <v>0.2387</v>
      </c>
      <c r="AR172" s="15" t="s">
        <v>130</v>
      </c>
      <c r="AT172" s="15" t="s">
        <v>125</v>
      </c>
      <c r="AU172" s="15" t="s">
        <v>86</v>
      </c>
      <c r="AY172" s="15" t="s">
        <v>122</v>
      </c>
      <c r="BE172" s="179">
        <f>IF(N172="základní",J172,0)</f>
        <v>0</v>
      </c>
      <c r="BF172" s="179">
        <f>IF(N172="snížená",J172,0)</f>
        <v>0</v>
      </c>
      <c r="BG172" s="179">
        <f>IF(N172="zákl. přenesená",J172,0)</f>
        <v>0</v>
      </c>
      <c r="BH172" s="179">
        <f>IF(N172="sníž. přenesená",J172,0)</f>
        <v>0</v>
      </c>
      <c r="BI172" s="179">
        <f>IF(N172="nulová",J172,0)</f>
        <v>0</v>
      </c>
      <c r="BJ172" s="15" t="s">
        <v>80</v>
      </c>
      <c r="BK172" s="179">
        <f>ROUND(I172*H172,2)</f>
        <v>0</v>
      </c>
      <c r="BL172" s="15" t="s">
        <v>130</v>
      </c>
      <c r="BM172" s="15" t="s">
        <v>296</v>
      </c>
    </row>
    <row r="173" spans="2:47" s="1" customFormat="1" ht="48.75">
      <c r="B173" s="32"/>
      <c r="C173" s="33"/>
      <c r="D173" s="180" t="s">
        <v>132</v>
      </c>
      <c r="E173" s="33"/>
      <c r="F173" s="181" t="s">
        <v>291</v>
      </c>
      <c r="G173" s="33"/>
      <c r="H173" s="33"/>
      <c r="I173" s="97"/>
      <c r="J173" s="33"/>
      <c r="K173" s="33"/>
      <c r="L173" s="36"/>
      <c r="M173" s="182"/>
      <c r="N173" s="58"/>
      <c r="O173" s="58"/>
      <c r="P173" s="58"/>
      <c r="Q173" s="58"/>
      <c r="R173" s="58"/>
      <c r="S173" s="58"/>
      <c r="T173" s="59"/>
      <c r="AT173" s="15" t="s">
        <v>132</v>
      </c>
      <c r="AU173" s="15" t="s">
        <v>86</v>
      </c>
    </row>
    <row r="174" spans="2:51" s="11" customFormat="1" ht="11.25">
      <c r="B174" s="183"/>
      <c r="C174" s="184"/>
      <c r="D174" s="180" t="s">
        <v>134</v>
      </c>
      <c r="E174" s="185" t="s">
        <v>21</v>
      </c>
      <c r="F174" s="186" t="s">
        <v>297</v>
      </c>
      <c r="G174" s="184"/>
      <c r="H174" s="187">
        <v>3.85</v>
      </c>
      <c r="I174" s="188"/>
      <c r="J174" s="184"/>
      <c r="K174" s="184"/>
      <c r="L174" s="189"/>
      <c r="M174" s="190"/>
      <c r="N174" s="191"/>
      <c r="O174" s="191"/>
      <c r="P174" s="191"/>
      <c r="Q174" s="191"/>
      <c r="R174" s="191"/>
      <c r="S174" s="191"/>
      <c r="T174" s="192"/>
      <c r="AT174" s="193" t="s">
        <v>134</v>
      </c>
      <c r="AU174" s="193" t="s">
        <v>86</v>
      </c>
      <c r="AV174" s="11" t="s">
        <v>86</v>
      </c>
      <c r="AW174" s="11" t="s">
        <v>36</v>
      </c>
      <c r="AX174" s="11" t="s">
        <v>80</v>
      </c>
      <c r="AY174" s="193" t="s">
        <v>122</v>
      </c>
    </row>
    <row r="175" spans="2:65" s="1" customFormat="1" ht="22.5" customHeight="1">
      <c r="B175" s="32"/>
      <c r="C175" s="168" t="s">
        <v>298</v>
      </c>
      <c r="D175" s="168" t="s">
        <v>125</v>
      </c>
      <c r="E175" s="169" t="s">
        <v>299</v>
      </c>
      <c r="F175" s="170" t="s">
        <v>300</v>
      </c>
      <c r="G175" s="171" t="s">
        <v>128</v>
      </c>
      <c r="H175" s="172">
        <v>219.538</v>
      </c>
      <c r="I175" s="173"/>
      <c r="J175" s="174">
        <f>ROUND(I175*H175,2)</f>
        <v>0</v>
      </c>
      <c r="K175" s="170" t="s">
        <v>129</v>
      </c>
      <c r="L175" s="36"/>
      <c r="M175" s="175" t="s">
        <v>21</v>
      </c>
      <c r="N175" s="176" t="s">
        <v>46</v>
      </c>
      <c r="O175" s="58"/>
      <c r="P175" s="177">
        <f>O175*H175</f>
        <v>0</v>
      </c>
      <c r="Q175" s="177">
        <v>0</v>
      </c>
      <c r="R175" s="177">
        <f>Q175*H175</f>
        <v>0</v>
      </c>
      <c r="S175" s="177">
        <v>0.046</v>
      </c>
      <c r="T175" s="178">
        <f>S175*H175</f>
        <v>10.098748</v>
      </c>
      <c r="AR175" s="15" t="s">
        <v>130</v>
      </c>
      <c r="AT175" s="15" t="s">
        <v>125</v>
      </c>
      <c r="AU175" s="15" t="s">
        <v>86</v>
      </c>
      <c r="AY175" s="15" t="s">
        <v>122</v>
      </c>
      <c r="BE175" s="179">
        <f>IF(N175="základní",J175,0)</f>
        <v>0</v>
      </c>
      <c r="BF175" s="179">
        <f>IF(N175="snížená",J175,0)</f>
        <v>0</v>
      </c>
      <c r="BG175" s="179">
        <f>IF(N175="zákl. přenesená",J175,0)</f>
        <v>0</v>
      </c>
      <c r="BH175" s="179">
        <f>IF(N175="sníž. přenesená",J175,0)</f>
        <v>0</v>
      </c>
      <c r="BI175" s="179">
        <f>IF(N175="nulová",J175,0)</f>
        <v>0</v>
      </c>
      <c r="BJ175" s="15" t="s">
        <v>80</v>
      </c>
      <c r="BK175" s="179">
        <f>ROUND(I175*H175,2)</f>
        <v>0</v>
      </c>
      <c r="BL175" s="15" t="s">
        <v>130</v>
      </c>
      <c r="BM175" s="15" t="s">
        <v>301</v>
      </c>
    </row>
    <row r="176" spans="2:47" s="1" customFormat="1" ht="29.25">
      <c r="B176" s="32"/>
      <c r="C176" s="33"/>
      <c r="D176" s="180" t="s">
        <v>132</v>
      </c>
      <c r="E176" s="33"/>
      <c r="F176" s="181" t="s">
        <v>302</v>
      </c>
      <c r="G176" s="33"/>
      <c r="H176" s="33"/>
      <c r="I176" s="97"/>
      <c r="J176" s="33"/>
      <c r="K176" s="33"/>
      <c r="L176" s="36"/>
      <c r="M176" s="182"/>
      <c r="N176" s="58"/>
      <c r="O176" s="58"/>
      <c r="P176" s="58"/>
      <c r="Q176" s="58"/>
      <c r="R176" s="58"/>
      <c r="S176" s="58"/>
      <c r="T176" s="59"/>
      <c r="AT176" s="15" t="s">
        <v>132</v>
      </c>
      <c r="AU176" s="15" t="s">
        <v>86</v>
      </c>
    </row>
    <row r="177" spans="2:51" s="11" customFormat="1" ht="11.25">
      <c r="B177" s="183"/>
      <c r="C177" s="184"/>
      <c r="D177" s="180" t="s">
        <v>134</v>
      </c>
      <c r="E177" s="185" t="s">
        <v>21</v>
      </c>
      <c r="F177" s="186" t="s">
        <v>135</v>
      </c>
      <c r="G177" s="184"/>
      <c r="H177" s="187">
        <v>219.538</v>
      </c>
      <c r="I177" s="188"/>
      <c r="J177" s="184"/>
      <c r="K177" s="184"/>
      <c r="L177" s="189"/>
      <c r="M177" s="190"/>
      <c r="N177" s="191"/>
      <c r="O177" s="191"/>
      <c r="P177" s="191"/>
      <c r="Q177" s="191"/>
      <c r="R177" s="191"/>
      <c r="S177" s="191"/>
      <c r="T177" s="192"/>
      <c r="AT177" s="193" t="s">
        <v>134</v>
      </c>
      <c r="AU177" s="193" t="s">
        <v>86</v>
      </c>
      <c r="AV177" s="11" t="s">
        <v>86</v>
      </c>
      <c r="AW177" s="11" t="s">
        <v>36</v>
      </c>
      <c r="AX177" s="11" t="s">
        <v>80</v>
      </c>
      <c r="AY177" s="193" t="s">
        <v>122</v>
      </c>
    </row>
    <row r="178" spans="2:63" s="10" customFormat="1" ht="22.9" customHeight="1">
      <c r="B178" s="152"/>
      <c r="C178" s="153"/>
      <c r="D178" s="154" t="s">
        <v>74</v>
      </c>
      <c r="E178" s="166" t="s">
        <v>303</v>
      </c>
      <c r="F178" s="166" t="s">
        <v>304</v>
      </c>
      <c r="G178" s="153"/>
      <c r="H178" s="153"/>
      <c r="I178" s="156"/>
      <c r="J178" s="167">
        <f>BK178</f>
        <v>0</v>
      </c>
      <c r="K178" s="153"/>
      <c r="L178" s="158"/>
      <c r="M178" s="159"/>
      <c r="N178" s="160"/>
      <c r="O178" s="160"/>
      <c r="P178" s="161">
        <f>SUM(P179:P189)</f>
        <v>0</v>
      </c>
      <c r="Q178" s="160"/>
      <c r="R178" s="161">
        <f>SUM(R179:R189)</f>
        <v>0</v>
      </c>
      <c r="S178" s="160"/>
      <c r="T178" s="162">
        <f>SUM(T179:T189)</f>
        <v>0</v>
      </c>
      <c r="AR178" s="163" t="s">
        <v>80</v>
      </c>
      <c r="AT178" s="164" t="s">
        <v>74</v>
      </c>
      <c r="AU178" s="164" t="s">
        <v>80</v>
      </c>
      <c r="AY178" s="163" t="s">
        <v>122</v>
      </c>
      <c r="BK178" s="165">
        <f>SUM(BK179:BK189)</f>
        <v>0</v>
      </c>
    </row>
    <row r="179" spans="2:65" s="1" customFormat="1" ht="22.5" customHeight="1">
      <c r="B179" s="32"/>
      <c r="C179" s="168" t="s">
        <v>305</v>
      </c>
      <c r="D179" s="168" t="s">
        <v>125</v>
      </c>
      <c r="E179" s="169" t="s">
        <v>306</v>
      </c>
      <c r="F179" s="170" t="s">
        <v>307</v>
      </c>
      <c r="G179" s="171" t="s">
        <v>308</v>
      </c>
      <c r="H179" s="172">
        <v>23.962</v>
      </c>
      <c r="I179" s="173"/>
      <c r="J179" s="174">
        <f>ROUND(I179*H179,2)</f>
        <v>0</v>
      </c>
      <c r="K179" s="170" t="s">
        <v>129</v>
      </c>
      <c r="L179" s="36"/>
      <c r="M179" s="175" t="s">
        <v>21</v>
      </c>
      <c r="N179" s="176" t="s">
        <v>46</v>
      </c>
      <c r="O179" s="58"/>
      <c r="P179" s="177">
        <f>O179*H179</f>
        <v>0</v>
      </c>
      <c r="Q179" s="177">
        <v>0</v>
      </c>
      <c r="R179" s="177">
        <f>Q179*H179</f>
        <v>0</v>
      </c>
      <c r="S179" s="177">
        <v>0</v>
      </c>
      <c r="T179" s="178">
        <f>S179*H179</f>
        <v>0</v>
      </c>
      <c r="AR179" s="15" t="s">
        <v>130</v>
      </c>
      <c r="AT179" s="15" t="s">
        <v>125</v>
      </c>
      <c r="AU179" s="15" t="s">
        <v>86</v>
      </c>
      <c r="AY179" s="15" t="s">
        <v>122</v>
      </c>
      <c r="BE179" s="179">
        <f>IF(N179="základní",J179,0)</f>
        <v>0</v>
      </c>
      <c r="BF179" s="179">
        <f>IF(N179="snížená",J179,0)</f>
        <v>0</v>
      </c>
      <c r="BG179" s="179">
        <f>IF(N179="zákl. přenesená",J179,0)</f>
        <v>0</v>
      </c>
      <c r="BH179" s="179">
        <f>IF(N179="sníž. přenesená",J179,0)</f>
        <v>0</v>
      </c>
      <c r="BI179" s="179">
        <f>IF(N179="nulová",J179,0)</f>
        <v>0</v>
      </c>
      <c r="BJ179" s="15" t="s">
        <v>80</v>
      </c>
      <c r="BK179" s="179">
        <f>ROUND(I179*H179,2)</f>
        <v>0</v>
      </c>
      <c r="BL179" s="15" t="s">
        <v>130</v>
      </c>
      <c r="BM179" s="15" t="s">
        <v>309</v>
      </c>
    </row>
    <row r="180" spans="2:47" s="1" customFormat="1" ht="107.25">
      <c r="B180" s="32"/>
      <c r="C180" s="33"/>
      <c r="D180" s="180" t="s">
        <v>132</v>
      </c>
      <c r="E180" s="33"/>
      <c r="F180" s="181" t="s">
        <v>310</v>
      </c>
      <c r="G180" s="33"/>
      <c r="H180" s="33"/>
      <c r="I180" s="97"/>
      <c r="J180" s="33"/>
      <c r="K180" s="33"/>
      <c r="L180" s="36"/>
      <c r="M180" s="182"/>
      <c r="N180" s="58"/>
      <c r="O180" s="58"/>
      <c r="P180" s="58"/>
      <c r="Q180" s="58"/>
      <c r="R180" s="58"/>
      <c r="S180" s="58"/>
      <c r="T180" s="59"/>
      <c r="AT180" s="15" t="s">
        <v>132</v>
      </c>
      <c r="AU180" s="15" t="s">
        <v>86</v>
      </c>
    </row>
    <row r="181" spans="2:65" s="1" customFormat="1" ht="16.5" customHeight="1">
      <c r="B181" s="32"/>
      <c r="C181" s="168" t="s">
        <v>311</v>
      </c>
      <c r="D181" s="168" t="s">
        <v>125</v>
      </c>
      <c r="E181" s="169" t="s">
        <v>312</v>
      </c>
      <c r="F181" s="170" t="s">
        <v>313</v>
      </c>
      <c r="G181" s="171" t="s">
        <v>308</v>
      </c>
      <c r="H181" s="172">
        <v>23.962</v>
      </c>
      <c r="I181" s="173"/>
      <c r="J181" s="174">
        <f>ROUND(I181*H181,2)</f>
        <v>0</v>
      </c>
      <c r="K181" s="170" t="s">
        <v>129</v>
      </c>
      <c r="L181" s="36"/>
      <c r="M181" s="175" t="s">
        <v>21</v>
      </c>
      <c r="N181" s="176" t="s">
        <v>46</v>
      </c>
      <c r="O181" s="58"/>
      <c r="P181" s="177">
        <f>O181*H181</f>
        <v>0</v>
      </c>
      <c r="Q181" s="177">
        <v>0</v>
      </c>
      <c r="R181" s="177">
        <f>Q181*H181</f>
        <v>0</v>
      </c>
      <c r="S181" s="177">
        <v>0</v>
      </c>
      <c r="T181" s="178">
        <f>S181*H181</f>
        <v>0</v>
      </c>
      <c r="AR181" s="15" t="s">
        <v>130</v>
      </c>
      <c r="AT181" s="15" t="s">
        <v>125</v>
      </c>
      <c r="AU181" s="15" t="s">
        <v>86</v>
      </c>
      <c r="AY181" s="15" t="s">
        <v>122</v>
      </c>
      <c r="BE181" s="179">
        <f>IF(N181="základní",J181,0)</f>
        <v>0</v>
      </c>
      <c r="BF181" s="179">
        <f>IF(N181="snížená",J181,0)</f>
        <v>0</v>
      </c>
      <c r="BG181" s="179">
        <f>IF(N181="zákl. přenesená",J181,0)</f>
        <v>0</v>
      </c>
      <c r="BH181" s="179">
        <f>IF(N181="sníž. přenesená",J181,0)</f>
        <v>0</v>
      </c>
      <c r="BI181" s="179">
        <f>IF(N181="nulová",J181,0)</f>
        <v>0</v>
      </c>
      <c r="BJ181" s="15" t="s">
        <v>80</v>
      </c>
      <c r="BK181" s="179">
        <f>ROUND(I181*H181,2)</f>
        <v>0</v>
      </c>
      <c r="BL181" s="15" t="s">
        <v>130</v>
      </c>
      <c r="BM181" s="15" t="s">
        <v>314</v>
      </c>
    </row>
    <row r="182" spans="2:47" s="1" customFormat="1" ht="58.5">
      <c r="B182" s="32"/>
      <c r="C182" s="33"/>
      <c r="D182" s="180" t="s">
        <v>132</v>
      </c>
      <c r="E182" s="33"/>
      <c r="F182" s="181" t="s">
        <v>315</v>
      </c>
      <c r="G182" s="33"/>
      <c r="H182" s="33"/>
      <c r="I182" s="97"/>
      <c r="J182" s="33"/>
      <c r="K182" s="33"/>
      <c r="L182" s="36"/>
      <c r="M182" s="182"/>
      <c r="N182" s="58"/>
      <c r="O182" s="58"/>
      <c r="P182" s="58"/>
      <c r="Q182" s="58"/>
      <c r="R182" s="58"/>
      <c r="S182" s="58"/>
      <c r="T182" s="59"/>
      <c r="AT182" s="15" t="s">
        <v>132</v>
      </c>
      <c r="AU182" s="15" t="s">
        <v>86</v>
      </c>
    </row>
    <row r="183" spans="2:65" s="1" customFormat="1" ht="22.5" customHeight="1">
      <c r="B183" s="32"/>
      <c r="C183" s="168" t="s">
        <v>316</v>
      </c>
      <c r="D183" s="168" t="s">
        <v>125</v>
      </c>
      <c r="E183" s="169" t="s">
        <v>317</v>
      </c>
      <c r="F183" s="170" t="s">
        <v>318</v>
      </c>
      <c r="G183" s="171" t="s">
        <v>308</v>
      </c>
      <c r="H183" s="172">
        <v>239.62</v>
      </c>
      <c r="I183" s="173"/>
      <c r="J183" s="174">
        <f>ROUND(I183*H183,2)</f>
        <v>0</v>
      </c>
      <c r="K183" s="170" t="s">
        <v>129</v>
      </c>
      <c r="L183" s="36"/>
      <c r="M183" s="175" t="s">
        <v>21</v>
      </c>
      <c r="N183" s="176" t="s">
        <v>46</v>
      </c>
      <c r="O183" s="58"/>
      <c r="P183" s="177">
        <f>O183*H183</f>
        <v>0</v>
      </c>
      <c r="Q183" s="177">
        <v>0</v>
      </c>
      <c r="R183" s="177">
        <f>Q183*H183</f>
        <v>0</v>
      </c>
      <c r="S183" s="177">
        <v>0</v>
      </c>
      <c r="T183" s="178">
        <f>S183*H183</f>
        <v>0</v>
      </c>
      <c r="AR183" s="15" t="s">
        <v>130</v>
      </c>
      <c r="AT183" s="15" t="s">
        <v>125</v>
      </c>
      <c r="AU183" s="15" t="s">
        <v>86</v>
      </c>
      <c r="AY183" s="15" t="s">
        <v>122</v>
      </c>
      <c r="BE183" s="179">
        <f>IF(N183="základní",J183,0)</f>
        <v>0</v>
      </c>
      <c r="BF183" s="179">
        <f>IF(N183="snížená",J183,0)</f>
        <v>0</v>
      </c>
      <c r="BG183" s="179">
        <f>IF(N183="zákl. přenesená",J183,0)</f>
        <v>0</v>
      </c>
      <c r="BH183" s="179">
        <f>IF(N183="sníž. přenesená",J183,0)</f>
        <v>0</v>
      </c>
      <c r="BI183" s="179">
        <f>IF(N183="nulová",J183,0)</f>
        <v>0</v>
      </c>
      <c r="BJ183" s="15" t="s">
        <v>80</v>
      </c>
      <c r="BK183" s="179">
        <f>ROUND(I183*H183,2)</f>
        <v>0</v>
      </c>
      <c r="BL183" s="15" t="s">
        <v>130</v>
      </c>
      <c r="BM183" s="15" t="s">
        <v>319</v>
      </c>
    </row>
    <row r="184" spans="2:47" s="1" customFormat="1" ht="58.5">
      <c r="B184" s="32"/>
      <c r="C184" s="33"/>
      <c r="D184" s="180" t="s">
        <v>132</v>
      </c>
      <c r="E184" s="33"/>
      <c r="F184" s="181" t="s">
        <v>315</v>
      </c>
      <c r="G184" s="33"/>
      <c r="H184" s="33"/>
      <c r="I184" s="97"/>
      <c r="J184" s="33"/>
      <c r="K184" s="33"/>
      <c r="L184" s="36"/>
      <c r="M184" s="182"/>
      <c r="N184" s="58"/>
      <c r="O184" s="58"/>
      <c r="P184" s="58"/>
      <c r="Q184" s="58"/>
      <c r="R184" s="58"/>
      <c r="S184" s="58"/>
      <c r="T184" s="59"/>
      <c r="AT184" s="15" t="s">
        <v>132</v>
      </c>
      <c r="AU184" s="15" t="s">
        <v>86</v>
      </c>
    </row>
    <row r="185" spans="2:51" s="11" customFormat="1" ht="11.25">
      <c r="B185" s="183"/>
      <c r="C185" s="184"/>
      <c r="D185" s="180" t="s">
        <v>134</v>
      </c>
      <c r="E185" s="184"/>
      <c r="F185" s="186" t="s">
        <v>320</v>
      </c>
      <c r="G185" s="184"/>
      <c r="H185" s="187">
        <v>239.62</v>
      </c>
      <c r="I185" s="188"/>
      <c r="J185" s="184"/>
      <c r="K185" s="184"/>
      <c r="L185" s="189"/>
      <c r="M185" s="190"/>
      <c r="N185" s="191"/>
      <c r="O185" s="191"/>
      <c r="P185" s="191"/>
      <c r="Q185" s="191"/>
      <c r="R185" s="191"/>
      <c r="S185" s="191"/>
      <c r="T185" s="192"/>
      <c r="AT185" s="193" t="s">
        <v>134</v>
      </c>
      <c r="AU185" s="193" t="s">
        <v>86</v>
      </c>
      <c r="AV185" s="11" t="s">
        <v>86</v>
      </c>
      <c r="AW185" s="11" t="s">
        <v>4</v>
      </c>
      <c r="AX185" s="11" t="s">
        <v>80</v>
      </c>
      <c r="AY185" s="193" t="s">
        <v>122</v>
      </c>
    </row>
    <row r="186" spans="2:65" s="1" customFormat="1" ht="22.5" customHeight="1">
      <c r="B186" s="32"/>
      <c r="C186" s="168" t="s">
        <v>321</v>
      </c>
      <c r="D186" s="168" t="s">
        <v>125</v>
      </c>
      <c r="E186" s="169" t="s">
        <v>322</v>
      </c>
      <c r="F186" s="170" t="s">
        <v>323</v>
      </c>
      <c r="G186" s="171" t="s">
        <v>308</v>
      </c>
      <c r="H186" s="172">
        <v>24.433</v>
      </c>
      <c r="I186" s="173"/>
      <c r="J186" s="174">
        <f>ROUND(I186*H186,2)</f>
        <v>0</v>
      </c>
      <c r="K186" s="170" t="s">
        <v>129</v>
      </c>
      <c r="L186" s="36"/>
      <c r="M186" s="175" t="s">
        <v>21</v>
      </c>
      <c r="N186" s="176" t="s">
        <v>46</v>
      </c>
      <c r="O186" s="58"/>
      <c r="P186" s="177">
        <f>O186*H186</f>
        <v>0</v>
      </c>
      <c r="Q186" s="177">
        <v>0</v>
      </c>
      <c r="R186" s="177">
        <f>Q186*H186</f>
        <v>0</v>
      </c>
      <c r="S186" s="177">
        <v>0</v>
      </c>
      <c r="T186" s="178">
        <f>S186*H186</f>
        <v>0</v>
      </c>
      <c r="AR186" s="15" t="s">
        <v>130</v>
      </c>
      <c r="AT186" s="15" t="s">
        <v>125</v>
      </c>
      <c r="AU186" s="15" t="s">
        <v>86</v>
      </c>
      <c r="AY186" s="15" t="s">
        <v>122</v>
      </c>
      <c r="BE186" s="179">
        <f>IF(N186="základní",J186,0)</f>
        <v>0</v>
      </c>
      <c r="BF186" s="179">
        <f>IF(N186="snížená",J186,0)</f>
        <v>0</v>
      </c>
      <c r="BG186" s="179">
        <f>IF(N186="zákl. přenesená",J186,0)</f>
        <v>0</v>
      </c>
      <c r="BH186" s="179">
        <f>IF(N186="sníž. přenesená",J186,0)</f>
        <v>0</v>
      </c>
      <c r="BI186" s="179">
        <f>IF(N186="nulová",J186,0)</f>
        <v>0</v>
      </c>
      <c r="BJ186" s="15" t="s">
        <v>80</v>
      </c>
      <c r="BK186" s="179">
        <f>ROUND(I186*H186,2)</f>
        <v>0</v>
      </c>
      <c r="BL186" s="15" t="s">
        <v>130</v>
      </c>
      <c r="BM186" s="15" t="s">
        <v>324</v>
      </c>
    </row>
    <row r="187" spans="2:47" s="1" customFormat="1" ht="58.5">
      <c r="B187" s="32"/>
      <c r="C187" s="33"/>
      <c r="D187" s="180" t="s">
        <v>132</v>
      </c>
      <c r="E187" s="33"/>
      <c r="F187" s="181" t="s">
        <v>325</v>
      </c>
      <c r="G187" s="33"/>
      <c r="H187" s="33"/>
      <c r="I187" s="97"/>
      <c r="J187" s="33"/>
      <c r="K187" s="33"/>
      <c r="L187" s="36"/>
      <c r="M187" s="182"/>
      <c r="N187" s="58"/>
      <c r="O187" s="58"/>
      <c r="P187" s="58"/>
      <c r="Q187" s="58"/>
      <c r="R187" s="58"/>
      <c r="S187" s="58"/>
      <c r="T187" s="59"/>
      <c r="AT187" s="15" t="s">
        <v>132</v>
      </c>
      <c r="AU187" s="15" t="s">
        <v>86</v>
      </c>
    </row>
    <row r="188" spans="2:65" s="1" customFormat="1" ht="16.5" customHeight="1">
      <c r="B188" s="32"/>
      <c r="C188" s="168" t="s">
        <v>326</v>
      </c>
      <c r="D188" s="168" t="s">
        <v>125</v>
      </c>
      <c r="E188" s="169" t="s">
        <v>327</v>
      </c>
      <c r="F188" s="170" t="s">
        <v>328</v>
      </c>
      <c r="G188" s="171" t="s">
        <v>308</v>
      </c>
      <c r="H188" s="172">
        <v>24.433</v>
      </c>
      <c r="I188" s="173"/>
      <c r="J188" s="174">
        <f>ROUND(I188*H188,2)</f>
        <v>0</v>
      </c>
      <c r="K188" s="170" t="s">
        <v>21</v>
      </c>
      <c r="L188" s="36"/>
      <c r="M188" s="175" t="s">
        <v>21</v>
      </c>
      <c r="N188" s="176" t="s">
        <v>46</v>
      </c>
      <c r="O188" s="58"/>
      <c r="P188" s="177">
        <f>O188*H188</f>
        <v>0</v>
      </c>
      <c r="Q188" s="177">
        <v>0</v>
      </c>
      <c r="R188" s="177">
        <f>Q188*H188</f>
        <v>0</v>
      </c>
      <c r="S188" s="177">
        <v>0</v>
      </c>
      <c r="T188" s="178">
        <f>S188*H188</f>
        <v>0</v>
      </c>
      <c r="AR188" s="15" t="s">
        <v>130</v>
      </c>
      <c r="AT188" s="15" t="s">
        <v>125</v>
      </c>
      <c r="AU188" s="15" t="s">
        <v>86</v>
      </c>
      <c r="AY188" s="15" t="s">
        <v>122</v>
      </c>
      <c r="BE188" s="179">
        <f>IF(N188="základní",J188,0)</f>
        <v>0</v>
      </c>
      <c r="BF188" s="179">
        <f>IF(N188="snížená",J188,0)</f>
        <v>0</v>
      </c>
      <c r="BG188" s="179">
        <f>IF(N188="zákl. přenesená",J188,0)</f>
        <v>0</v>
      </c>
      <c r="BH188" s="179">
        <f>IF(N188="sníž. přenesená",J188,0)</f>
        <v>0</v>
      </c>
      <c r="BI188" s="179">
        <f>IF(N188="nulová",J188,0)</f>
        <v>0</v>
      </c>
      <c r="BJ188" s="15" t="s">
        <v>80</v>
      </c>
      <c r="BK188" s="179">
        <f>ROUND(I188*H188,2)</f>
        <v>0</v>
      </c>
      <c r="BL188" s="15" t="s">
        <v>130</v>
      </c>
      <c r="BM188" s="15" t="s">
        <v>329</v>
      </c>
    </row>
    <row r="189" spans="2:47" s="1" customFormat="1" ht="58.5">
      <c r="B189" s="32"/>
      <c r="C189" s="33"/>
      <c r="D189" s="180" t="s">
        <v>132</v>
      </c>
      <c r="E189" s="33"/>
      <c r="F189" s="181" t="s">
        <v>325</v>
      </c>
      <c r="G189" s="33"/>
      <c r="H189" s="33"/>
      <c r="I189" s="97"/>
      <c r="J189" s="33"/>
      <c r="K189" s="33"/>
      <c r="L189" s="36"/>
      <c r="M189" s="182"/>
      <c r="N189" s="58"/>
      <c r="O189" s="58"/>
      <c r="P189" s="58"/>
      <c r="Q189" s="58"/>
      <c r="R189" s="58"/>
      <c r="S189" s="58"/>
      <c r="T189" s="59"/>
      <c r="AT189" s="15" t="s">
        <v>132</v>
      </c>
      <c r="AU189" s="15" t="s">
        <v>86</v>
      </c>
    </row>
    <row r="190" spans="2:63" s="10" customFormat="1" ht="22.9" customHeight="1">
      <c r="B190" s="152"/>
      <c r="C190" s="153"/>
      <c r="D190" s="154" t="s">
        <v>74</v>
      </c>
      <c r="E190" s="166" t="s">
        <v>330</v>
      </c>
      <c r="F190" s="166" t="s">
        <v>331</v>
      </c>
      <c r="G190" s="153"/>
      <c r="H190" s="153"/>
      <c r="I190" s="156"/>
      <c r="J190" s="167">
        <f>BK190</f>
        <v>0</v>
      </c>
      <c r="K190" s="153"/>
      <c r="L190" s="158"/>
      <c r="M190" s="159"/>
      <c r="N190" s="160"/>
      <c r="O190" s="160"/>
      <c r="P190" s="161">
        <f>SUM(P191:P192)</f>
        <v>0</v>
      </c>
      <c r="Q190" s="160"/>
      <c r="R190" s="161">
        <f>SUM(R191:R192)</f>
        <v>0</v>
      </c>
      <c r="S190" s="160"/>
      <c r="T190" s="162">
        <f>SUM(T191:T192)</f>
        <v>0</v>
      </c>
      <c r="AR190" s="163" t="s">
        <v>80</v>
      </c>
      <c r="AT190" s="164" t="s">
        <v>74</v>
      </c>
      <c r="AU190" s="164" t="s">
        <v>80</v>
      </c>
      <c r="AY190" s="163" t="s">
        <v>122</v>
      </c>
      <c r="BK190" s="165">
        <f>SUM(BK191:BK192)</f>
        <v>0</v>
      </c>
    </row>
    <row r="191" spans="2:65" s="1" customFormat="1" ht="22.5" customHeight="1">
      <c r="B191" s="32"/>
      <c r="C191" s="168" t="s">
        <v>332</v>
      </c>
      <c r="D191" s="168" t="s">
        <v>125</v>
      </c>
      <c r="E191" s="169" t="s">
        <v>333</v>
      </c>
      <c r="F191" s="170" t="s">
        <v>334</v>
      </c>
      <c r="G191" s="171" t="s">
        <v>308</v>
      </c>
      <c r="H191" s="172">
        <v>20.791</v>
      </c>
      <c r="I191" s="173"/>
      <c r="J191" s="174">
        <f>ROUND(I191*H191,2)</f>
        <v>0</v>
      </c>
      <c r="K191" s="170" t="s">
        <v>129</v>
      </c>
      <c r="L191" s="36"/>
      <c r="M191" s="175" t="s">
        <v>21</v>
      </c>
      <c r="N191" s="176" t="s">
        <v>46</v>
      </c>
      <c r="O191" s="58"/>
      <c r="P191" s="177">
        <f>O191*H191</f>
        <v>0</v>
      </c>
      <c r="Q191" s="177">
        <v>0</v>
      </c>
      <c r="R191" s="177">
        <f>Q191*H191</f>
        <v>0</v>
      </c>
      <c r="S191" s="177">
        <v>0</v>
      </c>
      <c r="T191" s="178">
        <f>S191*H191</f>
        <v>0</v>
      </c>
      <c r="AR191" s="15" t="s">
        <v>130</v>
      </c>
      <c r="AT191" s="15" t="s">
        <v>125</v>
      </c>
      <c r="AU191" s="15" t="s">
        <v>86</v>
      </c>
      <c r="AY191" s="15" t="s">
        <v>122</v>
      </c>
      <c r="BE191" s="179">
        <f>IF(N191="základní",J191,0)</f>
        <v>0</v>
      </c>
      <c r="BF191" s="179">
        <f>IF(N191="snížená",J191,0)</f>
        <v>0</v>
      </c>
      <c r="BG191" s="179">
        <f>IF(N191="zákl. přenesená",J191,0)</f>
        <v>0</v>
      </c>
      <c r="BH191" s="179">
        <f>IF(N191="sníž. přenesená",J191,0)</f>
        <v>0</v>
      </c>
      <c r="BI191" s="179">
        <f>IF(N191="nulová",J191,0)</f>
        <v>0</v>
      </c>
      <c r="BJ191" s="15" t="s">
        <v>80</v>
      </c>
      <c r="BK191" s="179">
        <f>ROUND(I191*H191,2)</f>
        <v>0</v>
      </c>
      <c r="BL191" s="15" t="s">
        <v>130</v>
      </c>
      <c r="BM191" s="15" t="s">
        <v>335</v>
      </c>
    </row>
    <row r="192" spans="2:47" s="1" customFormat="1" ht="58.5">
      <c r="B192" s="32"/>
      <c r="C192" s="33"/>
      <c r="D192" s="180" t="s">
        <v>132</v>
      </c>
      <c r="E192" s="33"/>
      <c r="F192" s="181" t="s">
        <v>336</v>
      </c>
      <c r="G192" s="33"/>
      <c r="H192" s="33"/>
      <c r="I192" s="97"/>
      <c r="J192" s="33"/>
      <c r="K192" s="33"/>
      <c r="L192" s="36"/>
      <c r="M192" s="182"/>
      <c r="N192" s="58"/>
      <c r="O192" s="58"/>
      <c r="P192" s="58"/>
      <c r="Q192" s="58"/>
      <c r="R192" s="58"/>
      <c r="S192" s="58"/>
      <c r="T192" s="59"/>
      <c r="AT192" s="15" t="s">
        <v>132</v>
      </c>
      <c r="AU192" s="15" t="s">
        <v>86</v>
      </c>
    </row>
    <row r="193" spans="2:63" s="10" customFormat="1" ht="25.9" customHeight="1">
      <c r="B193" s="152"/>
      <c r="C193" s="153"/>
      <c r="D193" s="154" t="s">
        <v>74</v>
      </c>
      <c r="E193" s="155" t="s">
        <v>337</v>
      </c>
      <c r="F193" s="155" t="s">
        <v>338</v>
      </c>
      <c r="G193" s="153"/>
      <c r="H193" s="153"/>
      <c r="I193" s="156"/>
      <c r="J193" s="157">
        <f>BK193</f>
        <v>0</v>
      </c>
      <c r="K193" s="153"/>
      <c r="L193" s="158"/>
      <c r="M193" s="159"/>
      <c r="N193" s="160"/>
      <c r="O193" s="160"/>
      <c r="P193" s="161">
        <f>P194+P202+P226+P240+P250+P256+P258</f>
        <v>0</v>
      </c>
      <c r="Q193" s="160"/>
      <c r="R193" s="161">
        <f>R194+R202+R226+R240+R250+R256+R258</f>
        <v>9.96752925</v>
      </c>
      <c r="S193" s="160"/>
      <c r="T193" s="162">
        <f>T194+T202+T226+T240+T250+T256+T258</f>
        <v>1.02174</v>
      </c>
      <c r="AR193" s="163" t="s">
        <v>86</v>
      </c>
      <c r="AT193" s="164" t="s">
        <v>74</v>
      </c>
      <c r="AU193" s="164" t="s">
        <v>75</v>
      </c>
      <c r="AY193" s="163" t="s">
        <v>122</v>
      </c>
      <c r="BK193" s="165">
        <f>BK194+BK202+BK226+BK240+BK250+BK256+BK258</f>
        <v>0</v>
      </c>
    </row>
    <row r="194" spans="2:63" s="10" customFormat="1" ht="22.9" customHeight="1">
      <c r="B194" s="152"/>
      <c r="C194" s="153"/>
      <c r="D194" s="154" t="s">
        <v>74</v>
      </c>
      <c r="E194" s="166" t="s">
        <v>339</v>
      </c>
      <c r="F194" s="166" t="s">
        <v>340</v>
      </c>
      <c r="G194" s="153"/>
      <c r="H194" s="153"/>
      <c r="I194" s="156"/>
      <c r="J194" s="167">
        <f>BK194</f>
        <v>0</v>
      </c>
      <c r="K194" s="153"/>
      <c r="L194" s="158"/>
      <c r="M194" s="159"/>
      <c r="N194" s="160"/>
      <c r="O194" s="160"/>
      <c r="P194" s="161">
        <f>SUM(P195:P201)</f>
        <v>0</v>
      </c>
      <c r="Q194" s="160"/>
      <c r="R194" s="161">
        <f>SUM(R195:R201)</f>
        <v>0.57996</v>
      </c>
      <c r="S194" s="160"/>
      <c r="T194" s="162">
        <f>SUM(T195:T201)</f>
        <v>0.27054</v>
      </c>
      <c r="AR194" s="163" t="s">
        <v>86</v>
      </c>
      <c r="AT194" s="164" t="s">
        <v>74</v>
      </c>
      <c r="AU194" s="164" t="s">
        <v>80</v>
      </c>
      <c r="AY194" s="163" t="s">
        <v>122</v>
      </c>
      <c r="BK194" s="165">
        <f>SUM(BK195:BK201)</f>
        <v>0</v>
      </c>
    </row>
    <row r="195" spans="2:65" s="1" customFormat="1" ht="16.5" customHeight="1">
      <c r="B195" s="32"/>
      <c r="C195" s="168" t="s">
        <v>341</v>
      </c>
      <c r="D195" s="168" t="s">
        <v>125</v>
      </c>
      <c r="E195" s="169" t="s">
        <v>342</v>
      </c>
      <c r="F195" s="170" t="s">
        <v>343</v>
      </c>
      <c r="G195" s="171" t="s">
        <v>84</v>
      </c>
      <c r="H195" s="172">
        <v>162</v>
      </c>
      <c r="I195" s="173"/>
      <c r="J195" s="174">
        <f>ROUND(I195*H195,2)</f>
        <v>0</v>
      </c>
      <c r="K195" s="170" t="s">
        <v>129</v>
      </c>
      <c r="L195" s="36"/>
      <c r="M195" s="175" t="s">
        <v>21</v>
      </c>
      <c r="N195" s="176" t="s">
        <v>46</v>
      </c>
      <c r="O195" s="58"/>
      <c r="P195" s="177">
        <f>O195*H195</f>
        <v>0</v>
      </c>
      <c r="Q195" s="177">
        <v>0</v>
      </c>
      <c r="R195" s="177">
        <f>Q195*H195</f>
        <v>0</v>
      </c>
      <c r="S195" s="177">
        <v>0.00167</v>
      </c>
      <c r="T195" s="178">
        <f>S195*H195</f>
        <v>0.27054</v>
      </c>
      <c r="AR195" s="15" t="s">
        <v>206</v>
      </c>
      <c r="AT195" s="15" t="s">
        <v>125</v>
      </c>
      <c r="AU195" s="15" t="s">
        <v>86</v>
      </c>
      <c r="AY195" s="15" t="s">
        <v>122</v>
      </c>
      <c r="BE195" s="179">
        <f>IF(N195="základní",J195,0)</f>
        <v>0</v>
      </c>
      <c r="BF195" s="179">
        <f>IF(N195="snížená",J195,0)</f>
        <v>0</v>
      </c>
      <c r="BG195" s="179">
        <f>IF(N195="zákl. přenesená",J195,0)</f>
        <v>0</v>
      </c>
      <c r="BH195" s="179">
        <f>IF(N195="sníž. přenesená",J195,0)</f>
        <v>0</v>
      </c>
      <c r="BI195" s="179">
        <f>IF(N195="nulová",J195,0)</f>
        <v>0</v>
      </c>
      <c r="BJ195" s="15" t="s">
        <v>80</v>
      </c>
      <c r="BK195" s="179">
        <f>ROUND(I195*H195,2)</f>
        <v>0</v>
      </c>
      <c r="BL195" s="15" t="s">
        <v>206</v>
      </c>
      <c r="BM195" s="15" t="s">
        <v>344</v>
      </c>
    </row>
    <row r="196" spans="2:51" s="11" customFormat="1" ht="11.25">
      <c r="B196" s="183"/>
      <c r="C196" s="184"/>
      <c r="D196" s="180" t="s">
        <v>134</v>
      </c>
      <c r="E196" s="185" t="s">
        <v>21</v>
      </c>
      <c r="F196" s="186" t="s">
        <v>345</v>
      </c>
      <c r="G196" s="184"/>
      <c r="H196" s="187">
        <v>162</v>
      </c>
      <c r="I196" s="188"/>
      <c r="J196" s="184"/>
      <c r="K196" s="184"/>
      <c r="L196" s="189"/>
      <c r="M196" s="190"/>
      <c r="N196" s="191"/>
      <c r="O196" s="191"/>
      <c r="P196" s="191"/>
      <c r="Q196" s="191"/>
      <c r="R196" s="191"/>
      <c r="S196" s="191"/>
      <c r="T196" s="192"/>
      <c r="AT196" s="193" t="s">
        <v>134</v>
      </c>
      <c r="AU196" s="193" t="s">
        <v>86</v>
      </c>
      <c r="AV196" s="11" t="s">
        <v>86</v>
      </c>
      <c r="AW196" s="11" t="s">
        <v>36</v>
      </c>
      <c r="AX196" s="11" t="s">
        <v>80</v>
      </c>
      <c r="AY196" s="193" t="s">
        <v>122</v>
      </c>
    </row>
    <row r="197" spans="2:65" s="1" customFormat="1" ht="16.5" customHeight="1">
      <c r="B197" s="32"/>
      <c r="C197" s="168" t="s">
        <v>346</v>
      </c>
      <c r="D197" s="168" t="s">
        <v>125</v>
      </c>
      <c r="E197" s="169" t="s">
        <v>347</v>
      </c>
      <c r="F197" s="170" t="s">
        <v>348</v>
      </c>
      <c r="G197" s="171" t="s">
        <v>84</v>
      </c>
      <c r="H197" s="172">
        <v>162</v>
      </c>
      <c r="I197" s="173"/>
      <c r="J197" s="174">
        <f>ROUND(I197*H197,2)</f>
        <v>0</v>
      </c>
      <c r="K197" s="170" t="s">
        <v>129</v>
      </c>
      <c r="L197" s="36"/>
      <c r="M197" s="175" t="s">
        <v>21</v>
      </c>
      <c r="N197" s="176" t="s">
        <v>46</v>
      </c>
      <c r="O197" s="58"/>
      <c r="P197" s="177">
        <f>O197*H197</f>
        <v>0</v>
      </c>
      <c r="Q197" s="177">
        <v>0.00358</v>
      </c>
      <c r="R197" s="177">
        <f>Q197*H197</f>
        <v>0.57996</v>
      </c>
      <c r="S197" s="177">
        <v>0</v>
      </c>
      <c r="T197" s="178">
        <f>S197*H197</f>
        <v>0</v>
      </c>
      <c r="AR197" s="15" t="s">
        <v>206</v>
      </c>
      <c r="AT197" s="15" t="s">
        <v>125</v>
      </c>
      <c r="AU197" s="15" t="s">
        <v>86</v>
      </c>
      <c r="AY197" s="15" t="s">
        <v>122</v>
      </c>
      <c r="BE197" s="179">
        <f>IF(N197="základní",J197,0)</f>
        <v>0</v>
      </c>
      <c r="BF197" s="179">
        <f>IF(N197="snížená",J197,0)</f>
        <v>0</v>
      </c>
      <c r="BG197" s="179">
        <f>IF(N197="zákl. přenesená",J197,0)</f>
        <v>0</v>
      </c>
      <c r="BH197" s="179">
        <f>IF(N197="sníž. přenesená",J197,0)</f>
        <v>0</v>
      </c>
      <c r="BI197" s="179">
        <f>IF(N197="nulová",J197,0)</f>
        <v>0</v>
      </c>
      <c r="BJ197" s="15" t="s">
        <v>80</v>
      </c>
      <c r="BK197" s="179">
        <f>ROUND(I197*H197,2)</f>
        <v>0</v>
      </c>
      <c r="BL197" s="15" t="s">
        <v>206</v>
      </c>
      <c r="BM197" s="15" t="s">
        <v>349</v>
      </c>
    </row>
    <row r="198" spans="2:65" s="1" customFormat="1" ht="22.5" customHeight="1">
      <c r="B198" s="32"/>
      <c r="C198" s="168" t="s">
        <v>350</v>
      </c>
      <c r="D198" s="168" t="s">
        <v>125</v>
      </c>
      <c r="E198" s="169" t="s">
        <v>351</v>
      </c>
      <c r="F198" s="170" t="s">
        <v>352</v>
      </c>
      <c r="G198" s="171" t="s">
        <v>308</v>
      </c>
      <c r="H198" s="172">
        <v>0.58</v>
      </c>
      <c r="I198" s="173"/>
      <c r="J198" s="174">
        <f>ROUND(I198*H198,2)</f>
        <v>0</v>
      </c>
      <c r="K198" s="170" t="s">
        <v>129</v>
      </c>
      <c r="L198" s="36"/>
      <c r="M198" s="175" t="s">
        <v>21</v>
      </c>
      <c r="N198" s="176" t="s">
        <v>46</v>
      </c>
      <c r="O198" s="58"/>
      <c r="P198" s="177">
        <f>O198*H198</f>
        <v>0</v>
      </c>
      <c r="Q198" s="177">
        <v>0</v>
      </c>
      <c r="R198" s="177">
        <f>Q198*H198</f>
        <v>0</v>
      </c>
      <c r="S198" s="177">
        <v>0</v>
      </c>
      <c r="T198" s="178">
        <f>S198*H198</f>
        <v>0</v>
      </c>
      <c r="AR198" s="15" t="s">
        <v>206</v>
      </c>
      <c r="AT198" s="15" t="s">
        <v>125</v>
      </c>
      <c r="AU198" s="15" t="s">
        <v>86</v>
      </c>
      <c r="AY198" s="15" t="s">
        <v>122</v>
      </c>
      <c r="BE198" s="179">
        <f>IF(N198="základní",J198,0)</f>
        <v>0</v>
      </c>
      <c r="BF198" s="179">
        <f>IF(N198="snížená",J198,0)</f>
        <v>0</v>
      </c>
      <c r="BG198" s="179">
        <f>IF(N198="zákl. přenesená",J198,0)</f>
        <v>0</v>
      </c>
      <c r="BH198" s="179">
        <f>IF(N198="sníž. přenesená",J198,0)</f>
        <v>0</v>
      </c>
      <c r="BI198" s="179">
        <f>IF(N198="nulová",J198,0)</f>
        <v>0</v>
      </c>
      <c r="BJ198" s="15" t="s">
        <v>80</v>
      </c>
      <c r="BK198" s="179">
        <f>ROUND(I198*H198,2)</f>
        <v>0</v>
      </c>
      <c r="BL198" s="15" t="s">
        <v>206</v>
      </c>
      <c r="BM198" s="15" t="s">
        <v>353</v>
      </c>
    </row>
    <row r="199" spans="2:47" s="1" customFormat="1" ht="78">
      <c r="B199" s="32"/>
      <c r="C199" s="33"/>
      <c r="D199" s="180" t="s">
        <v>132</v>
      </c>
      <c r="E199" s="33"/>
      <c r="F199" s="181" t="s">
        <v>354</v>
      </c>
      <c r="G199" s="33"/>
      <c r="H199" s="33"/>
      <c r="I199" s="97"/>
      <c r="J199" s="33"/>
      <c r="K199" s="33"/>
      <c r="L199" s="36"/>
      <c r="M199" s="182"/>
      <c r="N199" s="58"/>
      <c r="O199" s="58"/>
      <c r="P199" s="58"/>
      <c r="Q199" s="58"/>
      <c r="R199" s="58"/>
      <c r="S199" s="58"/>
      <c r="T199" s="59"/>
      <c r="AT199" s="15" t="s">
        <v>132</v>
      </c>
      <c r="AU199" s="15" t="s">
        <v>86</v>
      </c>
    </row>
    <row r="200" spans="2:65" s="1" customFormat="1" ht="22.5" customHeight="1">
      <c r="B200" s="32"/>
      <c r="C200" s="168" t="s">
        <v>355</v>
      </c>
      <c r="D200" s="168" t="s">
        <v>125</v>
      </c>
      <c r="E200" s="169" t="s">
        <v>356</v>
      </c>
      <c r="F200" s="170" t="s">
        <v>357</v>
      </c>
      <c r="G200" s="171" t="s">
        <v>308</v>
      </c>
      <c r="H200" s="172">
        <v>0.58</v>
      </c>
      <c r="I200" s="173"/>
      <c r="J200" s="174">
        <f>ROUND(I200*H200,2)</f>
        <v>0</v>
      </c>
      <c r="K200" s="170" t="s">
        <v>129</v>
      </c>
      <c r="L200" s="36"/>
      <c r="M200" s="175" t="s">
        <v>21</v>
      </c>
      <c r="N200" s="176" t="s">
        <v>46</v>
      </c>
      <c r="O200" s="58"/>
      <c r="P200" s="177">
        <f>O200*H200</f>
        <v>0</v>
      </c>
      <c r="Q200" s="177">
        <v>0</v>
      </c>
      <c r="R200" s="177">
        <f>Q200*H200</f>
        <v>0</v>
      </c>
      <c r="S200" s="177">
        <v>0</v>
      </c>
      <c r="T200" s="178">
        <f>S200*H200</f>
        <v>0</v>
      </c>
      <c r="AR200" s="15" t="s">
        <v>206</v>
      </c>
      <c r="AT200" s="15" t="s">
        <v>125</v>
      </c>
      <c r="AU200" s="15" t="s">
        <v>86</v>
      </c>
      <c r="AY200" s="15" t="s">
        <v>122</v>
      </c>
      <c r="BE200" s="179">
        <f>IF(N200="základní",J200,0)</f>
        <v>0</v>
      </c>
      <c r="BF200" s="179">
        <f>IF(N200="snížená",J200,0)</f>
        <v>0</v>
      </c>
      <c r="BG200" s="179">
        <f>IF(N200="zákl. přenesená",J200,0)</f>
        <v>0</v>
      </c>
      <c r="BH200" s="179">
        <f>IF(N200="sníž. přenesená",J200,0)</f>
        <v>0</v>
      </c>
      <c r="BI200" s="179">
        <f>IF(N200="nulová",J200,0)</f>
        <v>0</v>
      </c>
      <c r="BJ200" s="15" t="s">
        <v>80</v>
      </c>
      <c r="BK200" s="179">
        <f>ROUND(I200*H200,2)</f>
        <v>0</v>
      </c>
      <c r="BL200" s="15" t="s">
        <v>206</v>
      </c>
      <c r="BM200" s="15" t="s">
        <v>358</v>
      </c>
    </row>
    <row r="201" spans="2:47" s="1" customFormat="1" ht="78">
      <c r="B201" s="32"/>
      <c r="C201" s="33"/>
      <c r="D201" s="180" t="s">
        <v>132</v>
      </c>
      <c r="E201" s="33"/>
      <c r="F201" s="181" t="s">
        <v>354</v>
      </c>
      <c r="G201" s="33"/>
      <c r="H201" s="33"/>
      <c r="I201" s="97"/>
      <c r="J201" s="33"/>
      <c r="K201" s="33"/>
      <c r="L201" s="36"/>
      <c r="M201" s="182"/>
      <c r="N201" s="58"/>
      <c r="O201" s="58"/>
      <c r="P201" s="58"/>
      <c r="Q201" s="58"/>
      <c r="R201" s="58"/>
      <c r="S201" s="58"/>
      <c r="T201" s="59"/>
      <c r="AT201" s="15" t="s">
        <v>132</v>
      </c>
      <c r="AU201" s="15" t="s">
        <v>86</v>
      </c>
    </row>
    <row r="202" spans="2:63" s="10" customFormat="1" ht="22.9" customHeight="1">
      <c r="B202" s="152"/>
      <c r="C202" s="153"/>
      <c r="D202" s="154" t="s">
        <v>74</v>
      </c>
      <c r="E202" s="166" t="s">
        <v>359</v>
      </c>
      <c r="F202" s="166" t="s">
        <v>360</v>
      </c>
      <c r="G202" s="153"/>
      <c r="H202" s="153"/>
      <c r="I202" s="156"/>
      <c r="J202" s="167">
        <f>BK202</f>
        <v>0</v>
      </c>
      <c r="K202" s="153"/>
      <c r="L202" s="158"/>
      <c r="M202" s="159"/>
      <c r="N202" s="160"/>
      <c r="O202" s="160"/>
      <c r="P202" s="161">
        <f>SUM(P203:P225)</f>
        <v>0</v>
      </c>
      <c r="Q202" s="160"/>
      <c r="R202" s="161">
        <f>SUM(R203:R225)</f>
        <v>8.733868</v>
      </c>
      <c r="S202" s="160"/>
      <c r="T202" s="162">
        <f>SUM(T203:T225)</f>
        <v>0.636</v>
      </c>
      <c r="AR202" s="163" t="s">
        <v>86</v>
      </c>
      <c r="AT202" s="164" t="s">
        <v>74</v>
      </c>
      <c r="AU202" s="164" t="s">
        <v>80</v>
      </c>
      <c r="AY202" s="163" t="s">
        <v>122</v>
      </c>
      <c r="BK202" s="165">
        <f>SUM(BK203:BK225)</f>
        <v>0</v>
      </c>
    </row>
    <row r="203" spans="2:65" s="1" customFormat="1" ht="16.5" customHeight="1">
      <c r="B203" s="32"/>
      <c r="C203" s="168" t="s">
        <v>361</v>
      </c>
      <c r="D203" s="168" t="s">
        <v>125</v>
      </c>
      <c r="E203" s="169" t="s">
        <v>362</v>
      </c>
      <c r="F203" s="170" t="s">
        <v>363</v>
      </c>
      <c r="G203" s="171" t="s">
        <v>189</v>
      </c>
      <c r="H203" s="172">
        <v>106</v>
      </c>
      <c r="I203" s="173"/>
      <c r="J203" s="174">
        <f>ROUND(I203*H203,2)</f>
        <v>0</v>
      </c>
      <c r="K203" s="170" t="s">
        <v>129</v>
      </c>
      <c r="L203" s="36"/>
      <c r="M203" s="175" t="s">
        <v>21</v>
      </c>
      <c r="N203" s="176" t="s">
        <v>46</v>
      </c>
      <c r="O203" s="58"/>
      <c r="P203" s="177">
        <f>O203*H203</f>
        <v>0</v>
      </c>
      <c r="Q203" s="177">
        <v>0</v>
      </c>
      <c r="R203" s="177">
        <f>Q203*H203</f>
        <v>0</v>
      </c>
      <c r="S203" s="177">
        <v>0.006</v>
      </c>
      <c r="T203" s="178">
        <f>S203*H203</f>
        <v>0.636</v>
      </c>
      <c r="AR203" s="15" t="s">
        <v>206</v>
      </c>
      <c r="AT203" s="15" t="s">
        <v>125</v>
      </c>
      <c r="AU203" s="15" t="s">
        <v>86</v>
      </c>
      <c r="AY203" s="15" t="s">
        <v>122</v>
      </c>
      <c r="BE203" s="179">
        <f>IF(N203="základní",J203,0)</f>
        <v>0</v>
      </c>
      <c r="BF203" s="179">
        <f>IF(N203="snížená",J203,0)</f>
        <v>0</v>
      </c>
      <c r="BG203" s="179">
        <f>IF(N203="zákl. přenesená",J203,0)</f>
        <v>0</v>
      </c>
      <c r="BH203" s="179">
        <f>IF(N203="sníž. přenesená",J203,0)</f>
        <v>0</v>
      </c>
      <c r="BI203" s="179">
        <f>IF(N203="nulová",J203,0)</f>
        <v>0</v>
      </c>
      <c r="BJ203" s="15" t="s">
        <v>80</v>
      </c>
      <c r="BK203" s="179">
        <f>ROUND(I203*H203,2)</f>
        <v>0</v>
      </c>
      <c r="BL203" s="15" t="s">
        <v>206</v>
      </c>
      <c r="BM203" s="15" t="s">
        <v>364</v>
      </c>
    </row>
    <row r="204" spans="2:51" s="11" customFormat="1" ht="11.25">
      <c r="B204" s="183"/>
      <c r="C204" s="184"/>
      <c r="D204" s="180" t="s">
        <v>134</v>
      </c>
      <c r="E204" s="185" t="s">
        <v>21</v>
      </c>
      <c r="F204" s="186" t="s">
        <v>365</v>
      </c>
      <c r="G204" s="184"/>
      <c r="H204" s="187">
        <v>106</v>
      </c>
      <c r="I204" s="188"/>
      <c r="J204" s="184"/>
      <c r="K204" s="184"/>
      <c r="L204" s="189"/>
      <c r="M204" s="190"/>
      <c r="N204" s="191"/>
      <c r="O204" s="191"/>
      <c r="P204" s="191"/>
      <c r="Q204" s="191"/>
      <c r="R204" s="191"/>
      <c r="S204" s="191"/>
      <c r="T204" s="192"/>
      <c r="AT204" s="193" t="s">
        <v>134</v>
      </c>
      <c r="AU204" s="193" t="s">
        <v>86</v>
      </c>
      <c r="AV204" s="11" t="s">
        <v>86</v>
      </c>
      <c r="AW204" s="11" t="s">
        <v>36</v>
      </c>
      <c r="AX204" s="11" t="s">
        <v>80</v>
      </c>
      <c r="AY204" s="193" t="s">
        <v>122</v>
      </c>
    </row>
    <row r="205" spans="2:65" s="1" customFormat="1" ht="16.5" customHeight="1">
      <c r="B205" s="32"/>
      <c r="C205" s="168" t="s">
        <v>366</v>
      </c>
      <c r="D205" s="168" t="s">
        <v>125</v>
      </c>
      <c r="E205" s="169" t="s">
        <v>367</v>
      </c>
      <c r="F205" s="170" t="s">
        <v>368</v>
      </c>
      <c r="G205" s="171" t="s">
        <v>369</v>
      </c>
      <c r="H205" s="172">
        <v>1</v>
      </c>
      <c r="I205" s="173"/>
      <c r="J205" s="174">
        <f>ROUND(I205*H205,2)</f>
        <v>0</v>
      </c>
      <c r="K205" s="170" t="s">
        <v>21</v>
      </c>
      <c r="L205" s="36"/>
      <c r="M205" s="175" t="s">
        <v>21</v>
      </c>
      <c r="N205" s="176" t="s">
        <v>46</v>
      </c>
      <c r="O205" s="58"/>
      <c r="P205" s="177">
        <f>O205*H205</f>
        <v>0</v>
      </c>
      <c r="Q205" s="177">
        <v>0.02295</v>
      </c>
      <c r="R205" s="177">
        <f>Q205*H205</f>
        <v>0.02295</v>
      </c>
      <c r="S205" s="177">
        <v>0</v>
      </c>
      <c r="T205" s="178">
        <f>S205*H205</f>
        <v>0</v>
      </c>
      <c r="AR205" s="15" t="s">
        <v>206</v>
      </c>
      <c r="AT205" s="15" t="s">
        <v>125</v>
      </c>
      <c r="AU205" s="15" t="s">
        <v>86</v>
      </c>
      <c r="AY205" s="15" t="s">
        <v>122</v>
      </c>
      <c r="BE205" s="179">
        <f>IF(N205="základní",J205,0)</f>
        <v>0</v>
      </c>
      <c r="BF205" s="179">
        <f>IF(N205="snížená",J205,0)</f>
        <v>0</v>
      </c>
      <c r="BG205" s="179">
        <f>IF(N205="zákl. přenesená",J205,0)</f>
        <v>0</v>
      </c>
      <c r="BH205" s="179">
        <f>IF(N205="sníž. přenesená",J205,0)</f>
        <v>0</v>
      </c>
      <c r="BI205" s="179">
        <f>IF(N205="nulová",J205,0)</f>
        <v>0</v>
      </c>
      <c r="BJ205" s="15" t="s">
        <v>80</v>
      </c>
      <c r="BK205" s="179">
        <f>ROUND(I205*H205,2)</f>
        <v>0</v>
      </c>
      <c r="BL205" s="15" t="s">
        <v>206</v>
      </c>
      <c r="BM205" s="15" t="s">
        <v>370</v>
      </c>
    </row>
    <row r="206" spans="2:65" s="1" customFormat="1" ht="16.5" customHeight="1">
      <c r="B206" s="32"/>
      <c r="C206" s="168" t="s">
        <v>371</v>
      </c>
      <c r="D206" s="168" t="s">
        <v>125</v>
      </c>
      <c r="E206" s="169" t="s">
        <v>372</v>
      </c>
      <c r="F206" s="170" t="s">
        <v>373</v>
      </c>
      <c r="G206" s="171" t="s">
        <v>128</v>
      </c>
      <c r="H206" s="172">
        <v>205.8</v>
      </c>
      <c r="I206" s="173"/>
      <c r="J206" s="174">
        <f>ROUND(I206*H206,2)</f>
        <v>0</v>
      </c>
      <c r="K206" s="170" t="s">
        <v>129</v>
      </c>
      <c r="L206" s="36"/>
      <c r="M206" s="175" t="s">
        <v>21</v>
      </c>
      <c r="N206" s="176" t="s">
        <v>46</v>
      </c>
      <c r="O206" s="58"/>
      <c r="P206" s="177">
        <f>O206*H206</f>
        <v>0</v>
      </c>
      <c r="Q206" s="177">
        <v>0.00026</v>
      </c>
      <c r="R206" s="177">
        <f>Q206*H206</f>
        <v>0.053508</v>
      </c>
      <c r="S206" s="177">
        <v>0</v>
      </c>
      <c r="T206" s="178">
        <f>S206*H206</f>
        <v>0</v>
      </c>
      <c r="AR206" s="15" t="s">
        <v>206</v>
      </c>
      <c r="AT206" s="15" t="s">
        <v>125</v>
      </c>
      <c r="AU206" s="15" t="s">
        <v>86</v>
      </c>
      <c r="AY206" s="15" t="s">
        <v>122</v>
      </c>
      <c r="BE206" s="179">
        <f>IF(N206="základní",J206,0)</f>
        <v>0</v>
      </c>
      <c r="BF206" s="179">
        <f>IF(N206="snížená",J206,0)</f>
        <v>0</v>
      </c>
      <c r="BG206" s="179">
        <f>IF(N206="zákl. přenesená",J206,0)</f>
        <v>0</v>
      </c>
      <c r="BH206" s="179">
        <f>IF(N206="sníž. přenesená",J206,0)</f>
        <v>0</v>
      </c>
      <c r="BI206" s="179">
        <f>IF(N206="nulová",J206,0)</f>
        <v>0</v>
      </c>
      <c r="BJ206" s="15" t="s">
        <v>80</v>
      </c>
      <c r="BK206" s="179">
        <f>ROUND(I206*H206,2)</f>
        <v>0</v>
      </c>
      <c r="BL206" s="15" t="s">
        <v>206</v>
      </c>
      <c r="BM206" s="15" t="s">
        <v>374</v>
      </c>
    </row>
    <row r="207" spans="2:47" s="1" customFormat="1" ht="78">
      <c r="B207" s="32"/>
      <c r="C207" s="33"/>
      <c r="D207" s="180" t="s">
        <v>132</v>
      </c>
      <c r="E207" s="33"/>
      <c r="F207" s="181" t="s">
        <v>375</v>
      </c>
      <c r="G207" s="33"/>
      <c r="H207" s="33"/>
      <c r="I207" s="97"/>
      <c r="J207" s="33"/>
      <c r="K207" s="33"/>
      <c r="L207" s="36"/>
      <c r="M207" s="182"/>
      <c r="N207" s="58"/>
      <c r="O207" s="58"/>
      <c r="P207" s="58"/>
      <c r="Q207" s="58"/>
      <c r="R207" s="58"/>
      <c r="S207" s="58"/>
      <c r="T207" s="59"/>
      <c r="AT207" s="15" t="s">
        <v>132</v>
      </c>
      <c r="AU207" s="15" t="s">
        <v>86</v>
      </c>
    </row>
    <row r="208" spans="2:51" s="11" customFormat="1" ht="11.25">
      <c r="B208" s="183"/>
      <c r="C208" s="184"/>
      <c r="D208" s="180" t="s">
        <v>134</v>
      </c>
      <c r="E208" s="185" t="s">
        <v>21</v>
      </c>
      <c r="F208" s="186" t="s">
        <v>292</v>
      </c>
      <c r="G208" s="184"/>
      <c r="H208" s="187">
        <v>205.8</v>
      </c>
      <c r="I208" s="188"/>
      <c r="J208" s="184"/>
      <c r="K208" s="184"/>
      <c r="L208" s="189"/>
      <c r="M208" s="190"/>
      <c r="N208" s="191"/>
      <c r="O208" s="191"/>
      <c r="P208" s="191"/>
      <c r="Q208" s="191"/>
      <c r="R208" s="191"/>
      <c r="S208" s="191"/>
      <c r="T208" s="192"/>
      <c r="AT208" s="193" t="s">
        <v>134</v>
      </c>
      <c r="AU208" s="193" t="s">
        <v>86</v>
      </c>
      <c r="AV208" s="11" t="s">
        <v>86</v>
      </c>
      <c r="AW208" s="11" t="s">
        <v>36</v>
      </c>
      <c r="AX208" s="11" t="s">
        <v>80</v>
      </c>
      <c r="AY208" s="193" t="s">
        <v>122</v>
      </c>
    </row>
    <row r="209" spans="2:65" s="1" customFormat="1" ht="16.5" customHeight="1">
      <c r="B209" s="32"/>
      <c r="C209" s="194" t="s">
        <v>376</v>
      </c>
      <c r="D209" s="194" t="s">
        <v>160</v>
      </c>
      <c r="E209" s="195" t="s">
        <v>377</v>
      </c>
      <c r="F209" s="196" t="s">
        <v>378</v>
      </c>
      <c r="G209" s="197" t="s">
        <v>189</v>
      </c>
      <c r="H209" s="198">
        <v>100</v>
      </c>
      <c r="I209" s="199"/>
      <c r="J209" s="200">
        <f>ROUND(I209*H209,2)</f>
        <v>0</v>
      </c>
      <c r="K209" s="196" t="s">
        <v>21</v>
      </c>
      <c r="L209" s="201"/>
      <c r="M209" s="202" t="s">
        <v>21</v>
      </c>
      <c r="N209" s="203" t="s">
        <v>46</v>
      </c>
      <c r="O209" s="58"/>
      <c r="P209" s="177">
        <f>O209*H209</f>
        <v>0</v>
      </c>
      <c r="Q209" s="177">
        <v>0.076</v>
      </c>
      <c r="R209" s="177">
        <f>Q209*H209</f>
        <v>7.6</v>
      </c>
      <c r="S209" s="177">
        <v>0</v>
      </c>
      <c r="T209" s="178">
        <f>S209*H209</f>
        <v>0</v>
      </c>
      <c r="AR209" s="15" t="s">
        <v>293</v>
      </c>
      <c r="AT209" s="15" t="s">
        <v>160</v>
      </c>
      <c r="AU209" s="15" t="s">
        <v>86</v>
      </c>
      <c r="AY209" s="15" t="s">
        <v>122</v>
      </c>
      <c r="BE209" s="179">
        <f>IF(N209="základní",J209,0)</f>
        <v>0</v>
      </c>
      <c r="BF209" s="179">
        <f>IF(N209="snížená",J209,0)</f>
        <v>0</v>
      </c>
      <c r="BG209" s="179">
        <f>IF(N209="zákl. přenesená",J209,0)</f>
        <v>0</v>
      </c>
      <c r="BH209" s="179">
        <f>IF(N209="sníž. přenesená",J209,0)</f>
        <v>0</v>
      </c>
      <c r="BI209" s="179">
        <f>IF(N209="nulová",J209,0)</f>
        <v>0</v>
      </c>
      <c r="BJ209" s="15" t="s">
        <v>80</v>
      </c>
      <c r="BK209" s="179">
        <f>ROUND(I209*H209,2)</f>
        <v>0</v>
      </c>
      <c r="BL209" s="15" t="s">
        <v>206</v>
      </c>
      <c r="BM209" s="15" t="s">
        <v>379</v>
      </c>
    </row>
    <row r="210" spans="2:65" s="1" customFormat="1" ht="16.5" customHeight="1">
      <c r="B210" s="32"/>
      <c r="C210" s="168" t="s">
        <v>380</v>
      </c>
      <c r="D210" s="168" t="s">
        <v>125</v>
      </c>
      <c r="E210" s="169" t="s">
        <v>381</v>
      </c>
      <c r="F210" s="170" t="s">
        <v>382</v>
      </c>
      <c r="G210" s="171" t="s">
        <v>189</v>
      </c>
      <c r="H210" s="172">
        <v>15</v>
      </c>
      <c r="I210" s="173"/>
      <c r="J210" s="174">
        <f>ROUND(I210*H210,2)</f>
        <v>0</v>
      </c>
      <c r="K210" s="170" t="s">
        <v>129</v>
      </c>
      <c r="L210" s="36"/>
      <c r="M210" s="175" t="s">
        <v>21</v>
      </c>
      <c r="N210" s="176" t="s">
        <v>46</v>
      </c>
      <c r="O210" s="58"/>
      <c r="P210" s="177">
        <f>O210*H210</f>
        <v>0</v>
      </c>
      <c r="Q210" s="177">
        <v>0.00027</v>
      </c>
      <c r="R210" s="177">
        <f>Q210*H210</f>
        <v>0.00405</v>
      </c>
      <c r="S210" s="177">
        <v>0</v>
      </c>
      <c r="T210" s="178">
        <f>S210*H210</f>
        <v>0</v>
      </c>
      <c r="AR210" s="15" t="s">
        <v>206</v>
      </c>
      <c r="AT210" s="15" t="s">
        <v>125</v>
      </c>
      <c r="AU210" s="15" t="s">
        <v>86</v>
      </c>
      <c r="AY210" s="15" t="s">
        <v>122</v>
      </c>
      <c r="BE210" s="179">
        <f>IF(N210="základní",J210,0)</f>
        <v>0</v>
      </c>
      <c r="BF210" s="179">
        <f>IF(N210="snížená",J210,0)</f>
        <v>0</v>
      </c>
      <c r="BG210" s="179">
        <f>IF(N210="zákl. přenesená",J210,0)</f>
        <v>0</v>
      </c>
      <c r="BH210" s="179">
        <f>IF(N210="sníž. přenesená",J210,0)</f>
        <v>0</v>
      </c>
      <c r="BI210" s="179">
        <f>IF(N210="nulová",J210,0)</f>
        <v>0</v>
      </c>
      <c r="BJ210" s="15" t="s">
        <v>80</v>
      </c>
      <c r="BK210" s="179">
        <f>ROUND(I210*H210,2)</f>
        <v>0</v>
      </c>
      <c r="BL210" s="15" t="s">
        <v>206</v>
      </c>
      <c r="BM210" s="15" t="s">
        <v>383</v>
      </c>
    </row>
    <row r="211" spans="2:47" s="1" customFormat="1" ht="78">
      <c r="B211" s="32"/>
      <c r="C211" s="33"/>
      <c r="D211" s="180" t="s">
        <v>132</v>
      </c>
      <c r="E211" s="33"/>
      <c r="F211" s="181" t="s">
        <v>375</v>
      </c>
      <c r="G211" s="33"/>
      <c r="H211" s="33"/>
      <c r="I211" s="97"/>
      <c r="J211" s="33"/>
      <c r="K211" s="33"/>
      <c r="L211" s="36"/>
      <c r="M211" s="182"/>
      <c r="N211" s="58"/>
      <c r="O211" s="58"/>
      <c r="P211" s="58"/>
      <c r="Q211" s="58"/>
      <c r="R211" s="58"/>
      <c r="S211" s="58"/>
      <c r="T211" s="59"/>
      <c r="AT211" s="15" t="s">
        <v>132</v>
      </c>
      <c r="AU211" s="15" t="s">
        <v>86</v>
      </c>
    </row>
    <row r="212" spans="2:51" s="11" customFormat="1" ht="11.25">
      <c r="B212" s="183"/>
      <c r="C212" s="184"/>
      <c r="D212" s="180" t="s">
        <v>134</v>
      </c>
      <c r="E212" s="185" t="s">
        <v>21</v>
      </c>
      <c r="F212" s="186" t="s">
        <v>8</v>
      </c>
      <c r="G212" s="184"/>
      <c r="H212" s="187">
        <v>15</v>
      </c>
      <c r="I212" s="188"/>
      <c r="J212" s="184"/>
      <c r="K212" s="184"/>
      <c r="L212" s="189"/>
      <c r="M212" s="190"/>
      <c r="N212" s="191"/>
      <c r="O212" s="191"/>
      <c r="P212" s="191"/>
      <c r="Q212" s="191"/>
      <c r="R212" s="191"/>
      <c r="S212" s="191"/>
      <c r="T212" s="192"/>
      <c r="AT212" s="193" t="s">
        <v>134</v>
      </c>
      <c r="AU212" s="193" t="s">
        <v>86</v>
      </c>
      <c r="AV212" s="11" t="s">
        <v>86</v>
      </c>
      <c r="AW212" s="11" t="s">
        <v>36</v>
      </c>
      <c r="AX212" s="11" t="s">
        <v>80</v>
      </c>
      <c r="AY212" s="193" t="s">
        <v>122</v>
      </c>
    </row>
    <row r="213" spans="2:65" s="1" customFormat="1" ht="16.5" customHeight="1">
      <c r="B213" s="32"/>
      <c r="C213" s="194" t="s">
        <v>384</v>
      </c>
      <c r="D213" s="194" t="s">
        <v>160</v>
      </c>
      <c r="E213" s="195" t="s">
        <v>385</v>
      </c>
      <c r="F213" s="196" t="s">
        <v>386</v>
      </c>
      <c r="G213" s="197" t="s">
        <v>189</v>
      </c>
      <c r="H213" s="198">
        <v>15</v>
      </c>
      <c r="I213" s="199"/>
      <c r="J213" s="200">
        <f>ROUND(I213*H213,2)</f>
        <v>0</v>
      </c>
      <c r="K213" s="196" t="s">
        <v>21</v>
      </c>
      <c r="L213" s="201"/>
      <c r="M213" s="202" t="s">
        <v>21</v>
      </c>
      <c r="N213" s="203" t="s">
        <v>46</v>
      </c>
      <c r="O213" s="58"/>
      <c r="P213" s="177">
        <f>O213*H213</f>
        <v>0</v>
      </c>
      <c r="Q213" s="177">
        <v>0.0472</v>
      </c>
      <c r="R213" s="177">
        <f>Q213*H213</f>
        <v>0.708</v>
      </c>
      <c r="S213" s="177">
        <v>0</v>
      </c>
      <c r="T213" s="178">
        <f>S213*H213</f>
        <v>0</v>
      </c>
      <c r="AR213" s="15" t="s">
        <v>293</v>
      </c>
      <c r="AT213" s="15" t="s">
        <v>160</v>
      </c>
      <c r="AU213" s="15" t="s">
        <v>86</v>
      </c>
      <c r="AY213" s="15" t="s">
        <v>122</v>
      </c>
      <c r="BE213" s="179">
        <f>IF(N213="základní",J213,0)</f>
        <v>0</v>
      </c>
      <c r="BF213" s="179">
        <f>IF(N213="snížená",J213,0)</f>
        <v>0</v>
      </c>
      <c r="BG213" s="179">
        <f>IF(N213="zákl. přenesená",J213,0)</f>
        <v>0</v>
      </c>
      <c r="BH213" s="179">
        <f>IF(N213="sníž. přenesená",J213,0)</f>
        <v>0</v>
      </c>
      <c r="BI213" s="179">
        <f>IF(N213="nulová",J213,0)</f>
        <v>0</v>
      </c>
      <c r="BJ213" s="15" t="s">
        <v>80</v>
      </c>
      <c r="BK213" s="179">
        <f>ROUND(I213*H213,2)</f>
        <v>0</v>
      </c>
      <c r="BL213" s="15" t="s">
        <v>206</v>
      </c>
      <c r="BM213" s="15" t="s">
        <v>387</v>
      </c>
    </row>
    <row r="214" spans="2:65" s="1" customFormat="1" ht="22.5" customHeight="1">
      <c r="B214" s="32"/>
      <c r="C214" s="168" t="s">
        <v>388</v>
      </c>
      <c r="D214" s="168" t="s">
        <v>125</v>
      </c>
      <c r="E214" s="169" t="s">
        <v>389</v>
      </c>
      <c r="F214" s="170" t="s">
        <v>390</v>
      </c>
      <c r="G214" s="171" t="s">
        <v>84</v>
      </c>
      <c r="H214" s="172">
        <v>627.25</v>
      </c>
      <c r="I214" s="173"/>
      <c r="J214" s="174">
        <f>ROUND(I214*H214,2)</f>
        <v>0</v>
      </c>
      <c r="K214" s="170" t="s">
        <v>129</v>
      </c>
      <c r="L214" s="36"/>
      <c r="M214" s="175" t="s">
        <v>21</v>
      </c>
      <c r="N214" s="176" t="s">
        <v>46</v>
      </c>
      <c r="O214" s="58"/>
      <c r="P214" s="177">
        <f>O214*H214</f>
        <v>0</v>
      </c>
      <c r="Q214" s="177">
        <v>0.00016</v>
      </c>
      <c r="R214" s="177">
        <f>Q214*H214</f>
        <v>0.10036</v>
      </c>
      <c r="S214" s="177">
        <v>0</v>
      </c>
      <c r="T214" s="178">
        <f>S214*H214</f>
        <v>0</v>
      </c>
      <c r="AR214" s="15" t="s">
        <v>206</v>
      </c>
      <c r="AT214" s="15" t="s">
        <v>125</v>
      </c>
      <c r="AU214" s="15" t="s">
        <v>86</v>
      </c>
      <c r="AY214" s="15" t="s">
        <v>122</v>
      </c>
      <c r="BE214" s="179">
        <f>IF(N214="základní",J214,0)</f>
        <v>0</v>
      </c>
      <c r="BF214" s="179">
        <f>IF(N214="snížená",J214,0)</f>
        <v>0</v>
      </c>
      <c r="BG214" s="179">
        <f>IF(N214="zákl. přenesená",J214,0)</f>
        <v>0</v>
      </c>
      <c r="BH214" s="179">
        <f>IF(N214="sníž. přenesená",J214,0)</f>
        <v>0</v>
      </c>
      <c r="BI214" s="179">
        <f>IF(N214="nulová",J214,0)</f>
        <v>0</v>
      </c>
      <c r="BJ214" s="15" t="s">
        <v>80</v>
      </c>
      <c r="BK214" s="179">
        <f>ROUND(I214*H214,2)</f>
        <v>0</v>
      </c>
      <c r="BL214" s="15" t="s">
        <v>206</v>
      </c>
      <c r="BM214" s="15" t="s">
        <v>391</v>
      </c>
    </row>
    <row r="215" spans="2:47" s="1" customFormat="1" ht="78">
      <c r="B215" s="32"/>
      <c r="C215" s="33"/>
      <c r="D215" s="180" t="s">
        <v>132</v>
      </c>
      <c r="E215" s="33"/>
      <c r="F215" s="181" t="s">
        <v>392</v>
      </c>
      <c r="G215" s="33"/>
      <c r="H215" s="33"/>
      <c r="I215" s="97"/>
      <c r="J215" s="33"/>
      <c r="K215" s="33"/>
      <c r="L215" s="36"/>
      <c r="M215" s="182"/>
      <c r="N215" s="58"/>
      <c r="O215" s="58"/>
      <c r="P215" s="58"/>
      <c r="Q215" s="58"/>
      <c r="R215" s="58"/>
      <c r="S215" s="58"/>
      <c r="T215" s="59"/>
      <c r="AT215" s="15" t="s">
        <v>132</v>
      </c>
      <c r="AU215" s="15" t="s">
        <v>86</v>
      </c>
    </row>
    <row r="216" spans="2:51" s="11" customFormat="1" ht="11.25">
      <c r="B216" s="183"/>
      <c r="C216" s="184"/>
      <c r="D216" s="180" t="s">
        <v>134</v>
      </c>
      <c r="E216" s="185" t="s">
        <v>82</v>
      </c>
      <c r="F216" s="186" t="s">
        <v>393</v>
      </c>
      <c r="G216" s="184"/>
      <c r="H216" s="187">
        <v>627.25</v>
      </c>
      <c r="I216" s="188"/>
      <c r="J216" s="184"/>
      <c r="K216" s="184"/>
      <c r="L216" s="189"/>
      <c r="M216" s="190"/>
      <c r="N216" s="191"/>
      <c r="O216" s="191"/>
      <c r="P216" s="191"/>
      <c r="Q216" s="191"/>
      <c r="R216" s="191"/>
      <c r="S216" s="191"/>
      <c r="T216" s="192"/>
      <c r="AT216" s="193" t="s">
        <v>134</v>
      </c>
      <c r="AU216" s="193" t="s">
        <v>86</v>
      </c>
      <c r="AV216" s="11" t="s">
        <v>86</v>
      </c>
      <c r="AW216" s="11" t="s">
        <v>36</v>
      </c>
      <c r="AX216" s="11" t="s">
        <v>80</v>
      </c>
      <c r="AY216" s="193" t="s">
        <v>122</v>
      </c>
    </row>
    <row r="217" spans="2:65" s="1" customFormat="1" ht="22.5" customHeight="1">
      <c r="B217" s="32"/>
      <c r="C217" s="168" t="s">
        <v>394</v>
      </c>
      <c r="D217" s="168" t="s">
        <v>125</v>
      </c>
      <c r="E217" s="169" t="s">
        <v>395</v>
      </c>
      <c r="F217" s="170" t="s">
        <v>396</v>
      </c>
      <c r="G217" s="171" t="s">
        <v>189</v>
      </c>
      <c r="H217" s="172">
        <v>100</v>
      </c>
      <c r="I217" s="173"/>
      <c r="J217" s="174">
        <f>ROUND(I217*H217,2)</f>
        <v>0</v>
      </c>
      <c r="K217" s="170" t="s">
        <v>129</v>
      </c>
      <c r="L217" s="36"/>
      <c r="M217" s="175" t="s">
        <v>21</v>
      </c>
      <c r="N217" s="176" t="s">
        <v>46</v>
      </c>
      <c r="O217" s="58"/>
      <c r="P217" s="177">
        <f>O217*H217</f>
        <v>0</v>
      </c>
      <c r="Q217" s="177">
        <v>0</v>
      </c>
      <c r="R217" s="177">
        <f>Q217*H217</f>
        <v>0</v>
      </c>
      <c r="S217" s="177">
        <v>0</v>
      </c>
      <c r="T217" s="178">
        <f>S217*H217</f>
        <v>0</v>
      </c>
      <c r="AR217" s="15" t="s">
        <v>206</v>
      </c>
      <c r="AT217" s="15" t="s">
        <v>125</v>
      </c>
      <c r="AU217" s="15" t="s">
        <v>86</v>
      </c>
      <c r="AY217" s="15" t="s">
        <v>122</v>
      </c>
      <c r="BE217" s="179">
        <f>IF(N217="základní",J217,0)</f>
        <v>0</v>
      </c>
      <c r="BF217" s="179">
        <f>IF(N217="snížená",J217,0)</f>
        <v>0</v>
      </c>
      <c r="BG217" s="179">
        <f>IF(N217="zákl. přenesená",J217,0)</f>
        <v>0</v>
      </c>
      <c r="BH217" s="179">
        <f>IF(N217="sníž. přenesená",J217,0)</f>
        <v>0</v>
      </c>
      <c r="BI217" s="179">
        <f>IF(N217="nulová",J217,0)</f>
        <v>0</v>
      </c>
      <c r="BJ217" s="15" t="s">
        <v>80</v>
      </c>
      <c r="BK217" s="179">
        <f>ROUND(I217*H217,2)</f>
        <v>0</v>
      </c>
      <c r="BL217" s="15" t="s">
        <v>206</v>
      </c>
      <c r="BM217" s="15" t="s">
        <v>397</v>
      </c>
    </row>
    <row r="218" spans="2:47" s="1" customFormat="1" ht="39">
      <c r="B218" s="32"/>
      <c r="C218" s="33"/>
      <c r="D218" s="180" t="s">
        <v>132</v>
      </c>
      <c r="E218" s="33"/>
      <c r="F218" s="181" t="s">
        <v>398</v>
      </c>
      <c r="G218" s="33"/>
      <c r="H218" s="33"/>
      <c r="I218" s="97"/>
      <c r="J218" s="33"/>
      <c r="K218" s="33"/>
      <c r="L218" s="36"/>
      <c r="M218" s="182"/>
      <c r="N218" s="58"/>
      <c r="O218" s="58"/>
      <c r="P218" s="58"/>
      <c r="Q218" s="58"/>
      <c r="R218" s="58"/>
      <c r="S218" s="58"/>
      <c r="T218" s="59"/>
      <c r="AT218" s="15" t="s">
        <v>132</v>
      </c>
      <c r="AU218" s="15" t="s">
        <v>86</v>
      </c>
    </row>
    <row r="219" spans="2:65" s="1" customFormat="1" ht="16.5" customHeight="1">
      <c r="B219" s="32"/>
      <c r="C219" s="194" t="s">
        <v>399</v>
      </c>
      <c r="D219" s="194" t="s">
        <v>160</v>
      </c>
      <c r="E219" s="195" t="s">
        <v>400</v>
      </c>
      <c r="F219" s="196" t="s">
        <v>401</v>
      </c>
      <c r="G219" s="197" t="s">
        <v>84</v>
      </c>
      <c r="H219" s="198">
        <v>150</v>
      </c>
      <c r="I219" s="199"/>
      <c r="J219" s="200">
        <f>ROUND(I219*H219,2)</f>
        <v>0</v>
      </c>
      <c r="K219" s="196" t="s">
        <v>129</v>
      </c>
      <c r="L219" s="201"/>
      <c r="M219" s="202" t="s">
        <v>21</v>
      </c>
      <c r="N219" s="203" t="s">
        <v>46</v>
      </c>
      <c r="O219" s="58"/>
      <c r="P219" s="177">
        <f>O219*H219</f>
        <v>0</v>
      </c>
      <c r="Q219" s="177">
        <v>0.0015</v>
      </c>
      <c r="R219" s="177">
        <f>Q219*H219</f>
        <v>0.225</v>
      </c>
      <c r="S219" s="177">
        <v>0</v>
      </c>
      <c r="T219" s="178">
        <f>S219*H219</f>
        <v>0</v>
      </c>
      <c r="AR219" s="15" t="s">
        <v>293</v>
      </c>
      <c r="AT219" s="15" t="s">
        <v>160</v>
      </c>
      <c r="AU219" s="15" t="s">
        <v>86</v>
      </c>
      <c r="AY219" s="15" t="s">
        <v>122</v>
      </c>
      <c r="BE219" s="179">
        <f>IF(N219="základní",J219,0)</f>
        <v>0</v>
      </c>
      <c r="BF219" s="179">
        <f>IF(N219="snížená",J219,0)</f>
        <v>0</v>
      </c>
      <c r="BG219" s="179">
        <f>IF(N219="zákl. přenesená",J219,0)</f>
        <v>0</v>
      </c>
      <c r="BH219" s="179">
        <f>IF(N219="sníž. přenesená",J219,0)</f>
        <v>0</v>
      </c>
      <c r="BI219" s="179">
        <f>IF(N219="nulová",J219,0)</f>
        <v>0</v>
      </c>
      <c r="BJ219" s="15" t="s">
        <v>80</v>
      </c>
      <c r="BK219" s="179">
        <f>ROUND(I219*H219,2)</f>
        <v>0</v>
      </c>
      <c r="BL219" s="15" t="s">
        <v>206</v>
      </c>
      <c r="BM219" s="15" t="s">
        <v>402</v>
      </c>
    </row>
    <row r="220" spans="2:51" s="11" customFormat="1" ht="11.25">
      <c r="B220" s="183"/>
      <c r="C220" s="184"/>
      <c r="D220" s="180" t="s">
        <v>134</v>
      </c>
      <c r="E220" s="185" t="s">
        <v>21</v>
      </c>
      <c r="F220" s="186" t="s">
        <v>403</v>
      </c>
      <c r="G220" s="184"/>
      <c r="H220" s="187">
        <v>150</v>
      </c>
      <c r="I220" s="188"/>
      <c r="J220" s="184"/>
      <c r="K220" s="184"/>
      <c r="L220" s="189"/>
      <c r="M220" s="190"/>
      <c r="N220" s="191"/>
      <c r="O220" s="191"/>
      <c r="P220" s="191"/>
      <c r="Q220" s="191"/>
      <c r="R220" s="191"/>
      <c r="S220" s="191"/>
      <c r="T220" s="192"/>
      <c r="AT220" s="193" t="s">
        <v>134</v>
      </c>
      <c r="AU220" s="193" t="s">
        <v>86</v>
      </c>
      <c r="AV220" s="11" t="s">
        <v>86</v>
      </c>
      <c r="AW220" s="11" t="s">
        <v>36</v>
      </c>
      <c r="AX220" s="11" t="s">
        <v>80</v>
      </c>
      <c r="AY220" s="193" t="s">
        <v>122</v>
      </c>
    </row>
    <row r="221" spans="2:65" s="1" customFormat="1" ht="16.5" customHeight="1">
      <c r="B221" s="32"/>
      <c r="C221" s="194" t="s">
        <v>404</v>
      </c>
      <c r="D221" s="194" t="s">
        <v>160</v>
      </c>
      <c r="E221" s="195" t="s">
        <v>405</v>
      </c>
      <c r="F221" s="196" t="s">
        <v>406</v>
      </c>
      <c r="G221" s="197" t="s">
        <v>407</v>
      </c>
      <c r="H221" s="198">
        <v>100</v>
      </c>
      <c r="I221" s="199"/>
      <c r="J221" s="200">
        <f>ROUND(I221*H221,2)</f>
        <v>0</v>
      </c>
      <c r="K221" s="196" t="s">
        <v>129</v>
      </c>
      <c r="L221" s="201"/>
      <c r="M221" s="202" t="s">
        <v>21</v>
      </c>
      <c r="N221" s="203" t="s">
        <v>46</v>
      </c>
      <c r="O221" s="58"/>
      <c r="P221" s="177">
        <f>O221*H221</f>
        <v>0</v>
      </c>
      <c r="Q221" s="177">
        <v>0.0002</v>
      </c>
      <c r="R221" s="177">
        <f>Q221*H221</f>
        <v>0.02</v>
      </c>
      <c r="S221" s="177">
        <v>0</v>
      </c>
      <c r="T221" s="178">
        <f>S221*H221</f>
        <v>0</v>
      </c>
      <c r="AR221" s="15" t="s">
        <v>293</v>
      </c>
      <c r="AT221" s="15" t="s">
        <v>160</v>
      </c>
      <c r="AU221" s="15" t="s">
        <v>86</v>
      </c>
      <c r="AY221" s="15" t="s">
        <v>122</v>
      </c>
      <c r="BE221" s="179">
        <f>IF(N221="základní",J221,0)</f>
        <v>0</v>
      </c>
      <c r="BF221" s="179">
        <f>IF(N221="snížená",J221,0)</f>
        <v>0</v>
      </c>
      <c r="BG221" s="179">
        <f>IF(N221="zákl. přenesená",J221,0)</f>
        <v>0</v>
      </c>
      <c r="BH221" s="179">
        <f>IF(N221="sníž. přenesená",J221,0)</f>
        <v>0</v>
      </c>
      <c r="BI221" s="179">
        <f>IF(N221="nulová",J221,0)</f>
        <v>0</v>
      </c>
      <c r="BJ221" s="15" t="s">
        <v>80</v>
      </c>
      <c r="BK221" s="179">
        <f>ROUND(I221*H221,2)</f>
        <v>0</v>
      </c>
      <c r="BL221" s="15" t="s">
        <v>206</v>
      </c>
      <c r="BM221" s="15" t="s">
        <v>408</v>
      </c>
    </row>
    <row r="222" spans="2:65" s="1" customFormat="1" ht="22.5" customHeight="1">
      <c r="B222" s="32"/>
      <c r="C222" s="168" t="s">
        <v>409</v>
      </c>
      <c r="D222" s="168" t="s">
        <v>125</v>
      </c>
      <c r="E222" s="169" t="s">
        <v>410</v>
      </c>
      <c r="F222" s="170" t="s">
        <v>411</v>
      </c>
      <c r="G222" s="171" t="s">
        <v>308</v>
      </c>
      <c r="H222" s="172">
        <v>8.734</v>
      </c>
      <c r="I222" s="173"/>
      <c r="J222" s="174">
        <f>ROUND(I222*H222,2)</f>
        <v>0</v>
      </c>
      <c r="K222" s="170" t="s">
        <v>129</v>
      </c>
      <c r="L222" s="36"/>
      <c r="M222" s="175" t="s">
        <v>21</v>
      </c>
      <c r="N222" s="176" t="s">
        <v>46</v>
      </c>
      <c r="O222" s="58"/>
      <c r="P222" s="177">
        <f>O222*H222</f>
        <v>0</v>
      </c>
      <c r="Q222" s="177">
        <v>0</v>
      </c>
      <c r="R222" s="177">
        <f>Q222*H222</f>
        <v>0</v>
      </c>
      <c r="S222" s="177">
        <v>0</v>
      </c>
      <c r="T222" s="178">
        <f>S222*H222</f>
        <v>0</v>
      </c>
      <c r="AR222" s="15" t="s">
        <v>206</v>
      </c>
      <c r="AT222" s="15" t="s">
        <v>125</v>
      </c>
      <c r="AU222" s="15" t="s">
        <v>86</v>
      </c>
      <c r="AY222" s="15" t="s">
        <v>122</v>
      </c>
      <c r="BE222" s="179">
        <f>IF(N222="základní",J222,0)</f>
        <v>0</v>
      </c>
      <c r="BF222" s="179">
        <f>IF(N222="snížená",J222,0)</f>
        <v>0</v>
      </c>
      <c r="BG222" s="179">
        <f>IF(N222="zákl. přenesená",J222,0)</f>
        <v>0</v>
      </c>
      <c r="BH222" s="179">
        <f>IF(N222="sníž. přenesená",J222,0)</f>
        <v>0</v>
      </c>
      <c r="BI222" s="179">
        <f>IF(N222="nulová",J222,0)</f>
        <v>0</v>
      </c>
      <c r="BJ222" s="15" t="s">
        <v>80</v>
      </c>
      <c r="BK222" s="179">
        <f>ROUND(I222*H222,2)</f>
        <v>0</v>
      </c>
      <c r="BL222" s="15" t="s">
        <v>206</v>
      </c>
      <c r="BM222" s="15" t="s">
        <v>412</v>
      </c>
    </row>
    <row r="223" spans="2:47" s="1" customFormat="1" ht="78">
      <c r="B223" s="32"/>
      <c r="C223" s="33"/>
      <c r="D223" s="180" t="s">
        <v>132</v>
      </c>
      <c r="E223" s="33"/>
      <c r="F223" s="181" t="s">
        <v>413</v>
      </c>
      <c r="G223" s="33"/>
      <c r="H223" s="33"/>
      <c r="I223" s="97"/>
      <c r="J223" s="33"/>
      <c r="K223" s="33"/>
      <c r="L223" s="36"/>
      <c r="M223" s="182"/>
      <c r="N223" s="58"/>
      <c r="O223" s="58"/>
      <c r="P223" s="58"/>
      <c r="Q223" s="58"/>
      <c r="R223" s="58"/>
      <c r="S223" s="58"/>
      <c r="T223" s="59"/>
      <c r="AT223" s="15" t="s">
        <v>132</v>
      </c>
      <c r="AU223" s="15" t="s">
        <v>86</v>
      </c>
    </row>
    <row r="224" spans="2:65" s="1" customFormat="1" ht="22.5" customHeight="1">
      <c r="B224" s="32"/>
      <c r="C224" s="168" t="s">
        <v>414</v>
      </c>
      <c r="D224" s="168" t="s">
        <v>125</v>
      </c>
      <c r="E224" s="169" t="s">
        <v>415</v>
      </c>
      <c r="F224" s="170" t="s">
        <v>416</v>
      </c>
      <c r="G224" s="171" t="s">
        <v>308</v>
      </c>
      <c r="H224" s="172">
        <v>8.734</v>
      </c>
      <c r="I224" s="173"/>
      <c r="J224" s="174">
        <f>ROUND(I224*H224,2)</f>
        <v>0</v>
      </c>
      <c r="K224" s="170" t="s">
        <v>129</v>
      </c>
      <c r="L224" s="36"/>
      <c r="M224" s="175" t="s">
        <v>21</v>
      </c>
      <c r="N224" s="176" t="s">
        <v>46</v>
      </c>
      <c r="O224" s="58"/>
      <c r="P224" s="177">
        <f>O224*H224</f>
        <v>0</v>
      </c>
      <c r="Q224" s="177">
        <v>0</v>
      </c>
      <c r="R224" s="177">
        <f>Q224*H224</f>
        <v>0</v>
      </c>
      <c r="S224" s="177">
        <v>0</v>
      </c>
      <c r="T224" s="178">
        <f>S224*H224</f>
        <v>0</v>
      </c>
      <c r="AR224" s="15" t="s">
        <v>206</v>
      </c>
      <c r="AT224" s="15" t="s">
        <v>125</v>
      </c>
      <c r="AU224" s="15" t="s">
        <v>86</v>
      </c>
      <c r="AY224" s="15" t="s">
        <v>122</v>
      </c>
      <c r="BE224" s="179">
        <f>IF(N224="základní",J224,0)</f>
        <v>0</v>
      </c>
      <c r="BF224" s="179">
        <f>IF(N224="snížená",J224,0)</f>
        <v>0</v>
      </c>
      <c r="BG224" s="179">
        <f>IF(N224="zákl. přenesená",J224,0)</f>
        <v>0</v>
      </c>
      <c r="BH224" s="179">
        <f>IF(N224="sníž. přenesená",J224,0)</f>
        <v>0</v>
      </c>
      <c r="BI224" s="179">
        <f>IF(N224="nulová",J224,0)</f>
        <v>0</v>
      </c>
      <c r="BJ224" s="15" t="s">
        <v>80</v>
      </c>
      <c r="BK224" s="179">
        <f>ROUND(I224*H224,2)</f>
        <v>0</v>
      </c>
      <c r="BL224" s="15" t="s">
        <v>206</v>
      </c>
      <c r="BM224" s="15" t="s">
        <v>417</v>
      </c>
    </row>
    <row r="225" spans="2:47" s="1" customFormat="1" ht="78">
      <c r="B225" s="32"/>
      <c r="C225" s="33"/>
      <c r="D225" s="180" t="s">
        <v>132</v>
      </c>
      <c r="E225" s="33"/>
      <c r="F225" s="181" t="s">
        <v>413</v>
      </c>
      <c r="G225" s="33"/>
      <c r="H225" s="33"/>
      <c r="I225" s="97"/>
      <c r="J225" s="33"/>
      <c r="K225" s="33"/>
      <c r="L225" s="36"/>
      <c r="M225" s="182"/>
      <c r="N225" s="58"/>
      <c r="O225" s="58"/>
      <c r="P225" s="58"/>
      <c r="Q225" s="58"/>
      <c r="R225" s="58"/>
      <c r="S225" s="58"/>
      <c r="T225" s="59"/>
      <c r="AT225" s="15" t="s">
        <v>132</v>
      </c>
      <c r="AU225" s="15" t="s">
        <v>86</v>
      </c>
    </row>
    <row r="226" spans="2:63" s="10" customFormat="1" ht="22.9" customHeight="1">
      <c r="B226" s="152"/>
      <c r="C226" s="153"/>
      <c r="D226" s="154" t="s">
        <v>74</v>
      </c>
      <c r="E226" s="166" t="s">
        <v>418</v>
      </c>
      <c r="F226" s="166" t="s">
        <v>419</v>
      </c>
      <c r="G226" s="153"/>
      <c r="H226" s="153"/>
      <c r="I226" s="156"/>
      <c r="J226" s="167">
        <f>BK226</f>
        <v>0</v>
      </c>
      <c r="K226" s="153"/>
      <c r="L226" s="158"/>
      <c r="M226" s="159"/>
      <c r="N226" s="160"/>
      <c r="O226" s="160"/>
      <c r="P226" s="161">
        <f>SUM(P227:P239)</f>
        <v>0</v>
      </c>
      <c r="Q226" s="160"/>
      <c r="R226" s="161">
        <f>SUM(R227:R239)</f>
        <v>0.262072</v>
      </c>
      <c r="S226" s="160"/>
      <c r="T226" s="162">
        <f>SUM(T227:T239)</f>
        <v>0.1152</v>
      </c>
      <c r="AR226" s="163" t="s">
        <v>86</v>
      </c>
      <c r="AT226" s="164" t="s">
        <v>74</v>
      </c>
      <c r="AU226" s="164" t="s">
        <v>80</v>
      </c>
      <c r="AY226" s="163" t="s">
        <v>122</v>
      </c>
      <c r="BK226" s="165">
        <f>SUM(BK227:BK239)</f>
        <v>0</v>
      </c>
    </row>
    <row r="227" spans="2:65" s="1" customFormat="1" ht="16.5" customHeight="1">
      <c r="B227" s="32"/>
      <c r="C227" s="168" t="s">
        <v>420</v>
      </c>
      <c r="D227" s="168" t="s">
        <v>125</v>
      </c>
      <c r="E227" s="169" t="s">
        <v>421</v>
      </c>
      <c r="F227" s="170" t="s">
        <v>422</v>
      </c>
      <c r="G227" s="171" t="s">
        <v>189</v>
      </c>
      <c r="H227" s="172">
        <v>2</v>
      </c>
      <c r="I227" s="173"/>
      <c r="J227" s="174">
        <f>ROUND(I227*H227,2)</f>
        <v>0</v>
      </c>
      <c r="K227" s="170" t="s">
        <v>129</v>
      </c>
      <c r="L227" s="36"/>
      <c r="M227" s="175" t="s">
        <v>21</v>
      </c>
      <c r="N227" s="176" t="s">
        <v>46</v>
      </c>
      <c r="O227" s="58"/>
      <c r="P227" s="177">
        <f>O227*H227</f>
        <v>0</v>
      </c>
      <c r="Q227" s="177">
        <v>0</v>
      </c>
      <c r="R227" s="177">
        <f>Q227*H227</f>
        <v>0</v>
      </c>
      <c r="S227" s="177">
        <v>0</v>
      </c>
      <c r="T227" s="178">
        <f>S227*H227</f>
        <v>0</v>
      </c>
      <c r="AR227" s="15" t="s">
        <v>206</v>
      </c>
      <c r="AT227" s="15" t="s">
        <v>125</v>
      </c>
      <c r="AU227" s="15" t="s">
        <v>86</v>
      </c>
      <c r="AY227" s="15" t="s">
        <v>122</v>
      </c>
      <c r="BE227" s="179">
        <f>IF(N227="základní",J227,0)</f>
        <v>0</v>
      </c>
      <c r="BF227" s="179">
        <f>IF(N227="snížená",J227,0)</f>
        <v>0</v>
      </c>
      <c r="BG227" s="179">
        <f>IF(N227="zákl. přenesená",J227,0)</f>
        <v>0</v>
      </c>
      <c r="BH227" s="179">
        <f>IF(N227="sníž. přenesená",J227,0)</f>
        <v>0</v>
      </c>
      <c r="BI227" s="179">
        <f>IF(N227="nulová",J227,0)</f>
        <v>0</v>
      </c>
      <c r="BJ227" s="15" t="s">
        <v>80</v>
      </c>
      <c r="BK227" s="179">
        <f>ROUND(I227*H227,2)</f>
        <v>0</v>
      </c>
      <c r="BL227" s="15" t="s">
        <v>206</v>
      </c>
      <c r="BM227" s="15" t="s">
        <v>423</v>
      </c>
    </row>
    <row r="228" spans="2:47" s="1" customFormat="1" ht="107.25">
      <c r="B228" s="32"/>
      <c r="C228" s="33"/>
      <c r="D228" s="180" t="s">
        <v>132</v>
      </c>
      <c r="E228" s="33"/>
      <c r="F228" s="181" t="s">
        <v>424</v>
      </c>
      <c r="G228" s="33"/>
      <c r="H228" s="33"/>
      <c r="I228" s="97"/>
      <c r="J228" s="33"/>
      <c r="K228" s="33"/>
      <c r="L228" s="36"/>
      <c r="M228" s="182"/>
      <c r="N228" s="58"/>
      <c r="O228" s="58"/>
      <c r="P228" s="58"/>
      <c r="Q228" s="58"/>
      <c r="R228" s="58"/>
      <c r="S228" s="58"/>
      <c r="T228" s="59"/>
      <c r="AT228" s="15" t="s">
        <v>132</v>
      </c>
      <c r="AU228" s="15" t="s">
        <v>86</v>
      </c>
    </row>
    <row r="229" spans="2:51" s="11" customFormat="1" ht="11.25">
      <c r="B229" s="183"/>
      <c r="C229" s="184"/>
      <c r="D229" s="180" t="s">
        <v>134</v>
      </c>
      <c r="E229" s="185" t="s">
        <v>21</v>
      </c>
      <c r="F229" s="186" t="s">
        <v>425</v>
      </c>
      <c r="G229" s="184"/>
      <c r="H229" s="187">
        <v>2</v>
      </c>
      <c r="I229" s="188"/>
      <c r="J229" s="184"/>
      <c r="K229" s="184"/>
      <c r="L229" s="189"/>
      <c r="M229" s="190"/>
      <c r="N229" s="191"/>
      <c r="O229" s="191"/>
      <c r="P229" s="191"/>
      <c r="Q229" s="191"/>
      <c r="R229" s="191"/>
      <c r="S229" s="191"/>
      <c r="T229" s="192"/>
      <c r="AT229" s="193" t="s">
        <v>134</v>
      </c>
      <c r="AU229" s="193" t="s">
        <v>86</v>
      </c>
      <c r="AV229" s="11" t="s">
        <v>86</v>
      </c>
      <c r="AW229" s="11" t="s">
        <v>36</v>
      </c>
      <c r="AX229" s="11" t="s">
        <v>80</v>
      </c>
      <c r="AY229" s="193" t="s">
        <v>122</v>
      </c>
    </row>
    <row r="230" spans="2:65" s="1" customFormat="1" ht="16.5" customHeight="1">
      <c r="B230" s="32"/>
      <c r="C230" s="194" t="s">
        <v>426</v>
      </c>
      <c r="D230" s="194" t="s">
        <v>160</v>
      </c>
      <c r="E230" s="195" t="s">
        <v>427</v>
      </c>
      <c r="F230" s="196" t="s">
        <v>428</v>
      </c>
      <c r="G230" s="197" t="s">
        <v>189</v>
      </c>
      <c r="H230" s="198">
        <v>1</v>
      </c>
      <c r="I230" s="199"/>
      <c r="J230" s="200">
        <f>ROUND(I230*H230,2)</f>
        <v>0</v>
      </c>
      <c r="K230" s="196" t="s">
        <v>21</v>
      </c>
      <c r="L230" s="201"/>
      <c r="M230" s="202" t="s">
        <v>21</v>
      </c>
      <c r="N230" s="203" t="s">
        <v>46</v>
      </c>
      <c r="O230" s="58"/>
      <c r="P230" s="177">
        <f>O230*H230</f>
        <v>0</v>
      </c>
      <c r="Q230" s="177">
        <v>0.142</v>
      </c>
      <c r="R230" s="177">
        <f>Q230*H230</f>
        <v>0.142</v>
      </c>
      <c r="S230" s="177">
        <v>0</v>
      </c>
      <c r="T230" s="178">
        <f>S230*H230</f>
        <v>0</v>
      </c>
      <c r="AR230" s="15" t="s">
        <v>293</v>
      </c>
      <c r="AT230" s="15" t="s">
        <v>160</v>
      </c>
      <c r="AU230" s="15" t="s">
        <v>86</v>
      </c>
      <c r="AY230" s="15" t="s">
        <v>122</v>
      </c>
      <c r="BE230" s="179">
        <f>IF(N230="základní",J230,0)</f>
        <v>0</v>
      </c>
      <c r="BF230" s="179">
        <f>IF(N230="snížená",J230,0)</f>
        <v>0</v>
      </c>
      <c r="BG230" s="179">
        <f>IF(N230="zákl. přenesená",J230,0)</f>
        <v>0</v>
      </c>
      <c r="BH230" s="179">
        <f>IF(N230="sníž. přenesená",J230,0)</f>
        <v>0</v>
      </c>
      <c r="BI230" s="179">
        <f>IF(N230="nulová",J230,0)</f>
        <v>0</v>
      </c>
      <c r="BJ230" s="15" t="s">
        <v>80</v>
      </c>
      <c r="BK230" s="179">
        <f>ROUND(I230*H230,2)</f>
        <v>0</v>
      </c>
      <c r="BL230" s="15" t="s">
        <v>206</v>
      </c>
      <c r="BM230" s="15" t="s">
        <v>429</v>
      </c>
    </row>
    <row r="231" spans="2:65" s="1" customFormat="1" ht="16.5" customHeight="1">
      <c r="B231" s="32"/>
      <c r="C231" s="194" t="s">
        <v>430</v>
      </c>
      <c r="D231" s="194" t="s">
        <v>160</v>
      </c>
      <c r="E231" s="195" t="s">
        <v>431</v>
      </c>
      <c r="F231" s="196" t="s">
        <v>432</v>
      </c>
      <c r="G231" s="197" t="s">
        <v>189</v>
      </c>
      <c r="H231" s="198">
        <v>1</v>
      </c>
      <c r="I231" s="199"/>
      <c r="J231" s="200">
        <f>ROUND(I231*H231,2)</f>
        <v>0</v>
      </c>
      <c r="K231" s="196" t="s">
        <v>21</v>
      </c>
      <c r="L231" s="201"/>
      <c r="M231" s="202" t="s">
        <v>21</v>
      </c>
      <c r="N231" s="203" t="s">
        <v>46</v>
      </c>
      <c r="O231" s="58"/>
      <c r="P231" s="177">
        <f>O231*H231</f>
        <v>0</v>
      </c>
      <c r="Q231" s="177">
        <v>0.12</v>
      </c>
      <c r="R231" s="177">
        <f>Q231*H231</f>
        <v>0.12</v>
      </c>
      <c r="S231" s="177">
        <v>0</v>
      </c>
      <c r="T231" s="178">
        <f>S231*H231</f>
        <v>0</v>
      </c>
      <c r="AR231" s="15" t="s">
        <v>293</v>
      </c>
      <c r="AT231" s="15" t="s">
        <v>160</v>
      </c>
      <c r="AU231" s="15" t="s">
        <v>86</v>
      </c>
      <c r="AY231" s="15" t="s">
        <v>122</v>
      </c>
      <c r="BE231" s="179">
        <f>IF(N231="základní",J231,0)</f>
        <v>0</v>
      </c>
      <c r="BF231" s="179">
        <f>IF(N231="snížená",J231,0)</f>
        <v>0</v>
      </c>
      <c r="BG231" s="179">
        <f>IF(N231="zákl. přenesená",J231,0)</f>
        <v>0</v>
      </c>
      <c r="BH231" s="179">
        <f>IF(N231="sníž. přenesená",J231,0)</f>
        <v>0</v>
      </c>
      <c r="BI231" s="179">
        <f>IF(N231="nulová",J231,0)</f>
        <v>0</v>
      </c>
      <c r="BJ231" s="15" t="s">
        <v>80</v>
      </c>
      <c r="BK231" s="179">
        <f>ROUND(I231*H231,2)</f>
        <v>0</v>
      </c>
      <c r="BL231" s="15" t="s">
        <v>206</v>
      </c>
      <c r="BM231" s="15" t="s">
        <v>433</v>
      </c>
    </row>
    <row r="232" spans="2:65" s="1" customFormat="1" ht="16.5" customHeight="1">
      <c r="B232" s="32"/>
      <c r="C232" s="168" t="s">
        <v>434</v>
      </c>
      <c r="D232" s="168" t="s">
        <v>125</v>
      </c>
      <c r="E232" s="169" t="s">
        <v>435</v>
      </c>
      <c r="F232" s="170" t="s">
        <v>436</v>
      </c>
      <c r="G232" s="171" t="s">
        <v>128</v>
      </c>
      <c r="H232" s="172">
        <v>5.76</v>
      </c>
      <c r="I232" s="173"/>
      <c r="J232" s="174">
        <f>ROUND(I232*H232,2)</f>
        <v>0</v>
      </c>
      <c r="K232" s="170" t="s">
        <v>129</v>
      </c>
      <c r="L232" s="36"/>
      <c r="M232" s="175" t="s">
        <v>21</v>
      </c>
      <c r="N232" s="176" t="s">
        <v>46</v>
      </c>
      <c r="O232" s="58"/>
      <c r="P232" s="177">
        <f>O232*H232</f>
        <v>0</v>
      </c>
      <c r="Q232" s="177">
        <v>0</v>
      </c>
      <c r="R232" s="177">
        <f>Q232*H232</f>
        <v>0</v>
      </c>
      <c r="S232" s="177">
        <v>0.02</v>
      </c>
      <c r="T232" s="178">
        <f>S232*H232</f>
        <v>0.1152</v>
      </c>
      <c r="AR232" s="15" t="s">
        <v>206</v>
      </c>
      <c r="AT232" s="15" t="s">
        <v>125</v>
      </c>
      <c r="AU232" s="15" t="s">
        <v>86</v>
      </c>
      <c r="AY232" s="15" t="s">
        <v>122</v>
      </c>
      <c r="BE232" s="179">
        <f>IF(N232="základní",J232,0)</f>
        <v>0</v>
      </c>
      <c r="BF232" s="179">
        <f>IF(N232="snížená",J232,0)</f>
        <v>0</v>
      </c>
      <c r="BG232" s="179">
        <f>IF(N232="zákl. přenesená",J232,0)</f>
        <v>0</v>
      </c>
      <c r="BH232" s="179">
        <f>IF(N232="sníž. přenesená",J232,0)</f>
        <v>0</v>
      </c>
      <c r="BI232" s="179">
        <f>IF(N232="nulová",J232,0)</f>
        <v>0</v>
      </c>
      <c r="BJ232" s="15" t="s">
        <v>80</v>
      </c>
      <c r="BK232" s="179">
        <f>ROUND(I232*H232,2)</f>
        <v>0</v>
      </c>
      <c r="BL232" s="15" t="s">
        <v>206</v>
      </c>
      <c r="BM232" s="15" t="s">
        <v>437</v>
      </c>
    </row>
    <row r="233" spans="2:51" s="11" customFormat="1" ht="11.25">
      <c r="B233" s="183"/>
      <c r="C233" s="184"/>
      <c r="D233" s="180" t="s">
        <v>134</v>
      </c>
      <c r="E233" s="185" t="s">
        <v>21</v>
      </c>
      <c r="F233" s="186" t="s">
        <v>281</v>
      </c>
      <c r="G233" s="184"/>
      <c r="H233" s="187">
        <v>5.76</v>
      </c>
      <c r="I233" s="188"/>
      <c r="J233" s="184"/>
      <c r="K233" s="184"/>
      <c r="L233" s="189"/>
      <c r="M233" s="190"/>
      <c r="N233" s="191"/>
      <c r="O233" s="191"/>
      <c r="P233" s="191"/>
      <c r="Q233" s="191"/>
      <c r="R233" s="191"/>
      <c r="S233" s="191"/>
      <c r="T233" s="192"/>
      <c r="AT233" s="193" t="s">
        <v>134</v>
      </c>
      <c r="AU233" s="193" t="s">
        <v>86</v>
      </c>
      <c r="AV233" s="11" t="s">
        <v>86</v>
      </c>
      <c r="AW233" s="11" t="s">
        <v>36</v>
      </c>
      <c r="AX233" s="11" t="s">
        <v>80</v>
      </c>
      <c r="AY233" s="193" t="s">
        <v>122</v>
      </c>
    </row>
    <row r="234" spans="2:65" s="1" customFormat="1" ht="16.5" customHeight="1">
      <c r="B234" s="32"/>
      <c r="C234" s="168" t="s">
        <v>438</v>
      </c>
      <c r="D234" s="168" t="s">
        <v>125</v>
      </c>
      <c r="E234" s="169" t="s">
        <v>439</v>
      </c>
      <c r="F234" s="170" t="s">
        <v>440</v>
      </c>
      <c r="G234" s="171" t="s">
        <v>128</v>
      </c>
      <c r="H234" s="172">
        <v>7.2</v>
      </c>
      <c r="I234" s="173"/>
      <c r="J234" s="174">
        <f>ROUND(I234*H234,2)</f>
        <v>0</v>
      </c>
      <c r="K234" s="170" t="s">
        <v>129</v>
      </c>
      <c r="L234" s="36"/>
      <c r="M234" s="175" t="s">
        <v>21</v>
      </c>
      <c r="N234" s="176" t="s">
        <v>46</v>
      </c>
      <c r="O234" s="58"/>
      <c r="P234" s="177">
        <f>O234*H234</f>
        <v>0</v>
      </c>
      <c r="Q234" s="177">
        <v>1E-05</v>
      </c>
      <c r="R234" s="177">
        <f>Q234*H234</f>
        <v>7.2E-05</v>
      </c>
      <c r="S234" s="177">
        <v>0</v>
      </c>
      <c r="T234" s="178">
        <f>S234*H234</f>
        <v>0</v>
      </c>
      <c r="AR234" s="15" t="s">
        <v>206</v>
      </c>
      <c r="AT234" s="15" t="s">
        <v>125</v>
      </c>
      <c r="AU234" s="15" t="s">
        <v>86</v>
      </c>
      <c r="AY234" s="15" t="s">
        <v>122</v>
      </c>
      <c r="BE234" s="179">
        <f>IF(N234="základní",J234,0)</f>
        <v>0</v>
      </c>
      <c r="BF234" s="179">
        <f>IF(N234="snížená",J234,0)</f>
        <v>0</v>
      </c>
      <c r="BG234" s="179">
        <f>IF(N234="zákl. přenesená",J234,0)</f>
        <v>0</v>
      </c>
      <c r="BH234" s="179">
        <f>IF(N234="sníž. přenesená",J234,0)</f>
        <v>0</v>
      </c>
      <c r="BI234" s="179">
        <f>IF(N234="nulová",J234,0)</f>
        <v>0</v>
      </c>
      <c r="BJ234" s="15" t="s">
        <v>80</v>
      </c>
      <c r="BK234" s="179">
        <f>ROUND(I234*H234,2)</f>
        <v>0</v>
      </c>
      <c r="BL234" s="15" t="s">
        <v>206</v>
      </c>
      <c r="BM234" s="15" t="s">
        <v>441</v>
      </c>
    </row>
    <row r="235" spans="2:47" s="1" customFormat="1" ht="58.5">
      <c r="B235" s="32"/>
      <c r="C235" s="33"/>
      <c r="D235" s="180" t="s">
        <v>132</v>
      </c>
      <c r="E235" s="33"/>
      <c r="F235" s="181" t="s">
        <v>442</v>
      </c>
      <c r="G235" s="33"/>
      <c r="H235" s="33"/>
      <c r="I235" s="97"/>
      <c r="J235" s="33"/>
      <c r="K235" s="33"/>
      <c r="L235" s="36"/>
      <c r="M235" s="182"/>
      <c r="N235" s="58"/>
      <c r="O235" s="58"/>
      <c r="P235" s="58"/>
      <c r="Q235" s="58"/>
      <c r="R235" s="58"/>
      <c r="S235" s="58"/>
      <c r="T235" s="59"/>
      <c r="AT235" s="15" t="s">
        <v>132</v>
      </c>
      <c r="AU235" s="15" t="s">
        <v>86</v>
      </c>
    </row>
    <row r="236" spans="2:51" s="11" customFormat="1" ht="11.25">
      <c r="B236" s="183"/>
      <c r="C236" s="184"/>
      <c r="D236" s="180" t="s">
        <v>134</v>
      </c>
      <c r="E236" s="185" t="s">
        <v>21</v>
      </c>
      <c r="F236" s="186" t="s">
        <v>443</v>
      </c>
      <c r="G236" s="184"/>
      <c r="H236" s="187">
        <v>7.2</v>
      </c>
      <c r="I236" s="188"/>
      <c r="J236" s="184"/>
      <c r="K236" s="184"/>
      <c r="L236" s="189"/>
      <c r="M236" s="190"/>
      <c r="N236" s="191"/>
      <c r="O236" s="191"/>
      <c r="P236" s="191"/>
      <c r="Q236" s="191"/>
      <c r="R236" s="191"/>
      <c r="S236" s="191"/>
      <c r="T236" s="192"/>
      <c r="AT236" s="193" t="s">
        <v>134</v>
      </c>
      <c r="AU236" s="193" t="s">
        <v>86</v>
      </c>
      <c r="AV236" s="11" t="s">
        <v>86</v>
      </c>
      <c r="AW236" s="11" t="s">
        <v>36</v>
      </c>
      <c r="AX236" s="11" t="s">
        <v>80</v>
      </c>
      <c r="AY236" s="193" t="s">
        <v>122</v>
      </c>
    </row>
    <row r="237" spans="2:65" s="1" customFormat="1" ht="16.5" customHeight="1">
      <c r="B237" s="32"/>
      <c r="C237" s="194" t="s">
        <v>444</v>
      </c>
      <c r="D237" s="194" t="s">
        <v>160</v>
      </c>
      <c r="E237" s="195" t="s">
        <v>445</v>
      </c>
      <c r="F237" s="196" t="s">
        <v>446</v>
      </c>
      <c r="G237" s="197" t="s">
        <v>189</v>
      </c>
      <c r="H237" s="198">
        <v>15</v>
      </c>
      <c r="I237" s="199"/>
      <c r="J237" s="200">
        <f>ROUND(I237*H237,2)</f>
        <v>0</v>
      </c>
      <c r="K237" s="196" t="s">
        <v>21</v>
      </c>
      <c r="L237" s="201"/>
      <c r="M237" s="202" t="s">
        <v>21</v>
      </c>
      <c r="N237" s="203" t="s">
        <v>46</v>
      </c>
      <c r="O237" s="58"/>
      <c r="P237" s="177">
        <f>O237*H237</f>
        <v>0</v>
      </c>
      <c r="Q237" s="177">
        <v>0</v>
      </c>
      <c r="R237" s="177">
        <f>Q237*H237</f>
        <v>0</v>
      </c>
      <c r="S237" s="177">
        <v>0</v>
      </c>
      <c r="T237" s="178">
        <f>S237*H237</f>
        <v>0</v>
      </c>
      <c r="AR237" s="15" t="s">
        <v>293</v>
      </c>
      <c r="AT237" s="15" t="s">
        <v>160</v>
      </c>
      <c r="AU237" s="15" t="s">
        <v>86</v>
      </c>
      <c r="AY237" s="15" t="s">
        <v>122</v>
      </c>
      <c r="BE237" s="179">
        <f>IF(N237="základní",J237,0)</f>
        <v>0</v>
      </c>
      <c r="BF237" s="179">
        <f>IF(N237="snížená",J237,0)</f>
        <v>0</v>
      </c>
      <c r="BG237" s="179">
        <f>IF(N237="zákl. přenesená",J237,0)</f>
        <v>0</v>
      </c>
      <c r="BH237" s="179">
        <f>IF(N237="sníž. přenesená",J237,0)</f>
        <v>0</v>
      </c>
      <c r="BI237" s="179">
        <f>IF(N237="nulová",J237,0)</f>
        <v>0</v>
      </c>
      <c r="BJ237" s="15" t="s">
        <v>80</v>
      </c>
      <c r="BK237" s="179">
        <f>ROUND(I237*H237,2)</f>
        <v>0</v>
      </c>
      <c r="BL237" s="15" t="s">
        <v>206</v>
      </c>
      <c r="BM237" s="15" t="s">
        <v>447</v>
      </c>
    </row>
    <row r="238" spans="2:65" s="1" customFormat="1" ht="22.5" customHeight="1">
      <c r="B238" s="32"/>
      <c r="C238" s="168" t="s">
        <v>448</v>
      </c>
      <c r="D238" s="168" t="s">
        <v>125</v>
      </c>
      <c r="E238" s="169" t="s">
        <v>449</v>
      </c>
      <c r="F238" s="170" t="s">
        <v>450</v>
      </c>
      <c r="G238" s="171" t="s">
        <v>308</v>
      </c>
      <c r="H238" s="172">
        <v>0.262</v>
      </c>
      <c r="I238" s="173"/>
      <c r="J238" s="174">
        <f>ROUND(I238*H238,2)</f>
        <v>0</v>
      </c>
      <c r="K238" s="170" t="s">
        <v>129</v>
      </c>
      <c r="L238" s="36"/>
      <c r="M238" s="175" t="s">
        <v>21</v>
      </c>
      <c r="N238" s="176" t="s">
        <v>46</v>
      </c>
      <c r="O238" s="58"/>
      <c r="P238" s="177">
        <f>O238*H238</f>
        <v>0</v>
      </c>
      <c r="Q238" s="177">
        <v>0</v>
      </c>
      <c r="R238" s="177">
        <f>Q238*H238</f>
        <v>0</v>
      </c>
      <c r="S238" s="177">
        <v>0</v>
      </c>
      <c r="T238" s="178">
        <f>S238*H238</f>
        <v>0</v>
      </c>
      <c r="AR238" s="15" t="s">
        <v>206</v>
      </c>
      <c r="AT238" s="15" t="s">
        <v>125</v>
      </c>
      <c r="AU238" s="15" t="s">
        <v>86</v>
      </c>
      <c r="AY238" s="15" t="s">
        <v>122</v>
      </c>
      <c r="BE238" s="179">
        <f>IF(N238="základní",J238,0)</f>
        <v>0</v>
      </c>
      <c r="BF238" s="179">
        <f>IF(N238="snížená",J238,0)</f>
        <v>0</v>
      </c>
      <c r="BG238" s="179">
        <f>IF(N238="zákl. přenesená",J238,0)</f>
        <v>0</v>
      </c>
      <c r="BH238" s="179">
        <f>IF(N238="sníž. přenesená",J238,0)</f>
        <v>0</v>
      </c>
      <c r="BI238" s="179">
        <f>IF(N238="nulová",J238,0)</f>
        <v>0</v>
      </c>
      <c r="BJ238" s="15" t="s">
        <v>80</v>
      </c>
      <c r="BK238" s="179">
        <f>ROUND(I238*H238,2)</f>
        <v>0</v>
      </c>
      <c r="BL238" s="15" t="s">
        <v>206</v>
      </c>
      <c r="BM238" s="15" t="s">
        <v>451</v>
      </c>
    </row>
    <row r="239" spans="2:47" s="1" customFormat="1" ht="78">
      <c r="B239" s="32"/>
      <c r="C239" s="33"/>
      <c r="D239" s="180" t="s">
        <v>132</v>
      </c>
      <c r="E239" s="33"/>
      <c r="F239" s="181" t="s">
        <v>452</v>
      </c>
      <c r="G239" s="33"/>
      <c r="H239" s="33"/>
      <c r="I239" s="97"/>
      <c r="J239" s="33"/>
      <c r="K239" s="33"/>
      <c r="L239" s="36"/>
      <c r="M239" s="182"/>
      <c r="N239" s="58"/>
      <c r="O239" s="58"/>
      <c r="P239" s="58"/>
      <c r="Q239" s="58"/>
      <c r="R239" s="58"/>
      <c r="S239" s="58"/>
      <c r="T239" s="59"/>
      <c r="AT239" s="15" t="s">
        <v>132</v>
      </c>
      <c r="AU239" s="15" t="s">
        <v>86</v>
      </c>
    </row>
    <row r="240" spans="2:63" s="10" customFormat="1" ht="22.9" customHeight="1">
      <c r="B240" s="152"/>
      <c r="C240" s="153"/>
      <c r="D240" s="154" t="s">
        <v>74</v>
      </c>
      <c r="E240" s="166" t="s">
        <v>453</v>
      </c>
      <c r="F240" s="166" t="s">
        <v>454</v>
      </c>
      <c r="G240" s="153"/>
      <c r="H240" s="153"/>
      <c r="I240" s="156"/>
      <c r="J240" s="167">
        <f>BK240</f>
        <v>0</v>
      </c>
      <c r="K240" s="153"/>
      <c r="L240" s="158"/>
      <c r="M240" s="159"/>
      <c r="N240" s="160"/>
      <c r="O240" s="160"/>
      <c r="P240" s="161">
        <f>SUM(P241:P249)</f>
        <v>0</v>
      </c>
      <c r="Q240" s="160"/>
      <c r="R240" s="161">
        <f>SUM(R241:R249)</f>
        <v>0.019815999999999997</v>
      </c>
      <c r="S240" s="160"/>
      <c r="T240" s="162">
        <f>SUM(T241:T249)</f>
        <v>0</v>
      </c>
      <c r="AR240" s="163" t="s">
        <v>86</v>
      </c>
      <c r="AT240" s="164" t="s">
        <v>74</v>
      </c>
      <c r="AU240" s="164" t="s">
        <v>80</v>
      </c>
      <c r="AY240" s="163" t="s">
        <v>122</v>
      </c>
      <c r="BK240" s="165">
        <f>SUM(BK241:BK249)</f>
        <v>0</v>
      </c>
    </row>
    <row r="241" spans="2:65" s="1" customFormat="1" ht="16.5" customHeight="1">
      <c r="B241" s="32"/>
      <c r="C241" s="168" t="s">
        <v>455</v>
      </c>
      <c r="D241" s="168" t="s">
        <v>125</v>
      </c>
      <c r="E241" s="169" t="s">
        <v>456</v>
      </c>
      <c r="F241" s="170" t="s">
        <v>457</v>
      </c>
      <c r="G241" s="171" t="s">
        <v>128</v>
      </c>
      <c r="H241" s="172">
        <v>0.08</v>
      </c>
      <c r="I241" s="173"/>
      <c r="J241" s="174">
        <f>ROUND(I241*H241,2)</f>
        <v>0</v>
      </c>
      <c r="K241" s="170" t="s">
        <v>129</v>
      </c>
      <c r="L241" s="36"/>
      <c r="M241" s="175" t="s">
        <v>21</v>
      </c>
      <c r="N241" s="176" t="s">
        <v>46</v>
      </c>
      <c r="O241" s="58"/>
      <c r="P241" s="177">
        <f>O241*H241</f>
        <v>0</v>
      </c>
      <c r="Q241" s="177">
        <v>0.0003</v>
      </c>
      <c r="R241" s="177">
        <f>Q241*H241</f>
        <v>2.3999999999999997E-05</v>
      </c>
      <c r="S241" s="177">
        <v>0</v>
      </c>
      <c r="T241" s="178">
        <f>S241*H241</f>
        <v>0</v>
      </c>
      <c r="AR241" s="15" t="s">
        <v>206</v>
      </c>
      <c r="AT241" s="15" t="s">
        <v>125</v>
      </c>
      <c r="AU241" s="15" t="s">
        <v>86</v>
      </c>
      <c r="AY241" s="15" t="s">
        <v>122</v>
      </c>
      <c r="BE241" s="179">
        <f>IF(N241="základní",J241,0)</f>
        <v>0</v>
      </c>
      <c r="BF241" s="179">
        <f>IF(N241="snížená",J241,0)</f>
        <v>0</v>
      </c>
      <c r="BG241" s="179">
        <f>IF(N241="zákl. přenesená",J241,0)</f>
        <v>0</v>
      </c>
      <c r="BH241" s="179">
        <f>IF(N241="sníž. přenesená",J241,0)</f>
        <v>0</v>
      </c>
      <c r="BI241" s="179">
        <f>IF(N241="nulová",J241,0)</f>
        <v>0</v>
      </c>
      <c r="BJ241" s="15" t="s">
        <v>80</v>
      </c>
      <c r="BK241" s="179">
        <f>ROUND(I241*H241,2)</f>
        <v>0</v>
      </c>
      <c r="BL241" s="15" t="s">
        <v>206</v>
      </c>
      <c r="BM241" s="15" t="s">
        <v>458</v>
      </c>
    </row>
    <row r="242" spans="2:47" s="1" customFormat="1" ht="48.75">
      <c r="B242" s="32"/>
      <c r="C242" s="33"/>
      <c r="D242" s="180" t="s">
        <v>132</v>
      </c>
      <c r="E242" s="33"/>
      <c r="F242" s="181" t="s">
        <v>459</v>
      </c>
      <c r="G242" s="33"/>
      <c r="H242" s="33"/>
      <c r="I242" s="97"/>
      <c r="J242" s="33"/>
      <c r="K242" s="33"/>
      <c r="L242" s="36"/>
      <c r="M242" s="182"/>
      <c r="N242" s="58"/>
      <c r="O242" s="58"/>
      <c r="P242" s="58"/>
      <c r="Q242" s="58"/>
      <c r="R242" s="58"/>
      <c r="S242" s="58"/>
      <c r="T242" s="59"/>
      <c r="AT242" s="15" t="s">
        <v>132</v>
      </c>
      <c r="AU242" s="15" t="s">
        <v>86</v>
      </c>
    </row>
    <row r="243" spans="2:51" s="11" customFormat="1" ht="11.25">
      <c r="B243" s="183"/>
      <c r="C243" s="184"/>
      <c r="D243" s="180" t="s">
        <v>134</v>
      </c>
      <c r="E243" s="185" t="s">
        <v>21</v>
      </c>
      <c r="F243" s="186" t="s">
        <v>460</v>
      </c>
      <c r="G243" s="184"/>
      <c r="H243" s="187">
        <v>0.08</v>
      </c>
      <c r="I243" s="188"/>
      <c r="J243" s="184"/>
      <c r="K243" s="184"/>
      <c r="L243" s="189"/>
      <c r="M243" s="190"/>
      <c r="N243" s="191"/>
      <c r="O243" s="191"/>
      <c r="P243" s="191"/>
      <c r="Q243" s="191"/>
      <c r="R243" s="191"/>
      <c r="S243" s="191"/>
      <c r="T243" s="192"/>
      <c r="AT243" s="193" t="s">
        <v>134</v>
      </c>
      <c r="AU243" s="193" t="s">
        <v>86</v>
      </c>
      <c r="AV243" s="11" t="s">
        <v>86</v>
      </c>
      <c r="AW243" s="11" t="s">
        <v>36</v>
      </c>
      <c r="AX243" s="11" t="s">
        <v>80</v>
      </c>
      <c r="AY243" s="193" t="s">
        <v>122</v>
      </c>
    </row>
    <row r="244" spans="2:65" s="1" customFormat="1" ht="16.5" customHeight="1">
      <c r="B244" s="32"/>
      <c r="C244" s="168" t="s">
        <v>461</v>
      </c>
      <c r="D244" s="168" t="s">
        <v>125</v>
      </c>
      <c r="E244" s="169" t="s">
        <v>462</v>
      </c>
      <c r="F244" s="170" t="s">
        <v>463</v>
      </c>
      <c r="G244" s="171" t="s">
        <v>84</v>
      </c>
      <c r="H244" s="172">
        <v>0.8</v>
      </c>
      <c r="I244" s="173"/>
      <c r="J244" s="174">
        <f>ROUND(I244*H244,2)</f>
        <v>0</v>
      </c>
      <c r="K244" s="170" t="s">
        <v>129</v>
      </c>
      <c r="L244" s="36"/>
      <c r="M244" s="175" t="s">
        <v>21</v>
      </c>
      <c r="N244" s="176" t="s">
        <v>46</v>
      </c>
      <c r="O244" s="58"/>
      <c r="P244" s="177">
        <f>O244*H244</f>
        <v>0</v>
      </c>
      <c r="Q244" s="177">
        <v>0.00074</v>
      </c>
      <c r="R244" s="177">
        <f>Q244*H244</f>
        <v>0.0005920000000000001</v>
      </c>
      <c r="S244" s="177">
        <v>0</v>
      </c>
      <c r="T244" s="178">
        <f>S244*H244</f>
        <v>0</v>
      </c>
      <c r="AR244" s="15" t="s">
        <v>206</v>
      </c>
      <c r="AT244" s="15" t="s">
        <v>125</v>
      </c>
      <c r="AU244" s="15" t="s">
        <v>86</v>
      </c>
      <c r="AY244" s="15" t="s">
        <v>122</v>
      </c>
      <c r="BE244" s="179">
        <f>IF(N244="základní",J244,0)</f>
        <v>0</v>
      </c>
      <c r="BF244" s="179">
        <f>IF(N244="snížená",J244,0)</f>
        <v>0</v>
      </c>
      <c r="BG244" s="179">
        <f>IF(N244="zákl. přenesená",J244,0)</f>
        <v>0</v>
      </c>
      <c r="BH244" s="179">
        <f>IF(N244="sníž. přenesená",J244,0)</f>
        <v>0</v>
      </c>
      <c r="BI244" s="179">
        <f>IF(N244="nulová",J244,0)</f>
        <v>0</v>
      </c>
      <c r="BJ244" s="15" t="s">
        <v>80</v>
      </c>
      <c r="BK244" s="179">
        <f>ROUND(I244*H244,2)</f>
        <v>0</v>
      </c>
      <c r="BL244" s="15" t="s">
        <v>206</v>
      </c>
      <c r="BM244" s="15" t="s">
        <v>464</v>
      </c>
    </row>
    <row r="245" spans="2:51" s="11" customFormat="1" ht="11.25">
      <c r="B245" s="183"/>
      <c r="C245" s="184"/>
      <c r="D245" s="180" t="s">
        <v>134</v>
      </c>
      <c r="E245" s="185" t="s">
        <v>21</v>
      </c>
      <c r="F245" s="186" t="s">
        <v>465</v>
      </c>
      <c r="G245" s="184"/>
      <c r="H245" s="187">
        <v>0.8</v>
      </c>
      <c r="I245" s="188"/>
      <c r="J245" s="184"/>
      <c r="K245" s="184"/>
      <c r="L245" s="189"/>
      <c r="M245" s="190"/>
      <c r="N245" s="191"/>
      <c r="O245" s="191"/>
      <c r="P245" s="191"/>
      <c r="Q245" s="191"/>
      <c r="R245" s="191"/>
      <c r="S245" s="191"/>
      <c r="T245" s="192"/>
      <c r="AT245" s="193" t="s">
        <v>134</v>
      </c>
      <c r="AU245" s="193" t="s">
        <v>86</v>
      </c>
      <c r="AV245" s="11" t="s">
        <v>86</v>
      </c>
      <c r="AW245" s="11" t="s">
        <v>36</v>
      </c>
      <c r="AX245" s="11" t="s">
        <v>80</v>
      </c>
      <c r="AY245" s="193" t="s">
        <v>122</v>
      </c>
    </row>
    <row r="246" spans="2:65" s="1" customFormat="1" ht="16.5" customHeight="1">
      <c r="B246" s="32"/>
      <c r="C246" s="194" t="s">
        <v>466</v>
      </c>
      <c r="D246" s="194" t="s">
        <v>160</v>
      </c>
      <c r="E246" s="195" t="s">
        <v>467</v>
      </c>
      <c r="F246" s="196" t="s">
        <v>468</v>
      </c>
      <c r="G246" s="197" t="s">
        <v>128</v>
      </c>
      <c r="H246" s="198">
        <v>1</v>
      </c>
      <c r="I246" s="199"/>
      <c r="J246" s="200">
        <f>ROUND(I246*H246,2)</f>
        <v>0</v>
      </c>
      <c r="K246" s="196" t="s">
        <v>129</v>
      </c>
      <c r="L246" s="201"/>
      <c r="M246" s="202" t="s">
        <v>21</v>
      </c>
      <c r="N246" s="203" t="s">
        <v>46</v>
      </c>
      <c r="O246" s="58"/>
      <c r="P246" s="177">
        <f>O246*H246</f>
        <v>0</v>
      </c>
      <c r="Q246" s="177">
        <v>0.0192</v>
      </c>
      <c r="R246" s="177">
        <f>Q246*H246</f>
        <v>0.0192</v>
      </c>
      <c r="S246" s="177">
        <v>0</v>
      </c>
      <c r="T246" s="178">
        <f>S246*H246</f>
        <v>0</v>
      </c>
      <c r="AR246" s="15" t="s">
        <v>293</v>
      </c>
      <c r="AT246" s="15" t="s">
        <v>160</v>
      </c>
      <c r="AU246" s="15" t="s">
        <v>86</v>
      </c>
      <c r="AY246" s="15" t="s">
        <v>122</v>
      </c>
      <c r="BE246" s="179">
        <f>IF(N246="základní",J246,0)</f>
        <v>0</v>
      </c>
      <c r="BF246" s="179">
        <f>IF(N246="snížená",J246,0)</f>
        <v>0</v>
      </c>
      <c r="BG246" s="179">
        <f>IF(N246="zákl. přenesená",J246,0)</f>
        <v>0</v>
      </c>
      <c r="BH246" s="179">
        <f>IF(N246="sníž. přenesená",J246,0)</f>
        <v>0</v>
      </c>
      <c r="BI246" s="179">
        <f>IF(N246="nulová",J246,0)</f>
        <v>0</v>
      </c>
      <c r="BJ246" s="15" t="s">
        <v>80</v>
      </c>
      <c r="BK246" s="179">
        <f>ROUND(I246*H246,2)</f>
        <v>0</v>
      </c>
      <c r="BL246" s="15" t="s">
        <v>206</v>
      </c>
      <c r="BM246" s="15" t="s">
        <v>469</v>
      </c>
    </row>
    <row r="247" spans="2:51" s="11" customFormat="1" ht="11.25">
      <c r="B247" s="183"/>
      <c r="C247" s="184"/>
      <c r="D247" s="180" t="s">
        <v>134</v>
      </c>
      <c r="E247" s="184"/>
      <c r="F247" s="186" t="s">
        <v>470</v>
      </c>
      <c r="G247" s="184"/>
      <c r="H247" s="187">
        <v>1</v>
      </c>
      <c r="I247" s="188"/>
      <c r="J247" s="184"/>
      <c r="K247" s="184"/>
      <c r="L247" s="189"/>
      <c r="M247" s="190"/>
      <c r="N247" s="191"/>
      <c r="O247" s="191"/>
      <c r="P247" s="191"/>
      <c r="Q247" s="191"/>
      <c r="R247" s="191"/>
      <c r="S247" s="191"/>
      <c r="T247" s="192"/>
      <c r="AT247" s="193" t="s">
        <v>134</v>
      </c>
      <c r="AU247" s="193" t="s">
        <v>86</v>
      </c>
      <c r="AV247" s="11" t="s">
        <v>86</v>
      </c>
      <c r="AW247" s="11" t="s">
        <v>4</v>
      </c>
      <c r="AX247" s="11" t="s">
        <v>80</v>
      </c>
      <c r="AY247" s="193" t="s">
        <v>122</v>
      </c>
    </row>
    <row r="248" spans="2:65" s="1" customFormat="1" ht="22.5" customHeight="1">
      <c r="B248" s="32"/>
      <c r="C248" s="168" t="s">
        <v>471</v>
      </c>
      <c r="D248" s="168" t="s">
        <v>125</v>
      </c>
      <c r="E248" s="169" t="s">
        <v>472</v>
      </c>
      <c r="F248" s="170" t="s">
        <v>473</v>
      </c>
      <c r="G248" s="171" t="s">
        <v>308</v>
      </c>
      <c r="H248" s="172">
        <v>0.02</v>
      </c>
      <c r="I248" s="173"/>
      <c r="J248" s="174">
        <f>ROUND(I248*H248,2)</f>
        <v>0</v>
      </c>
      <c r="K248" s="170" t="s">
        <v>129</v>
      </c>
      <c r="L248" s="36"/>
      <c r="M248" s="175" t="s">
        <v>21</v>
      </c>
      <c r="N248" s="176" t="s">
        <v>46</v>
      </c>
      <c r="O248" s="58"/>
      <c r="P248" s="177">
        <f>O248*H248</f>
        <v>0</v>
      </c>
      <c r="Q248" s="177">
        <v>0</v>
      </c>
      <c r="R248" s="177">
        <f>Q248*H248</f>
        <v>0</v>
      </c>
      <c r="S248" s="177">
        <v>0</v>
      </c>
      <c r="T248" s="178">
        <f>S248*H248</f>
        <v>0</v>
      </c>
      <c r="AR248" s="15" t="s">
        <v>206</v>
      </c>
      <c r="AT248" s="15" t="s">
        <v>125</v>
      </c>
      <c r="AU248" s="15" t="s">
        <v>86</v>
      </c>
      <c r="AY248" s="15" t="s">
        <v>122</v>
      </c>
      <c r="BE248" s="179">
        <f>IF(N248="základní",J248,0)</f>
        <v>0</v>
      </c>
      <c r="BF248" s="179">
        <f>IF(N248="snížená",J248,0)</f>
        <v>0</v>
      </c>
      <c r="BG248" s="179">
        <f>IF(N248="zákl. přenesená",J248,0)</f>
        <v>0</v>
      </c>
      <c r="BH248" s="179">
        <f>IF(N248="sníž. přenesená",J248,0)</f>
        <v>0</v>
      </c>
      <c r="BI248" s="179">
        <f>IF(N248="nulová",J248,0)</f>
        <v>0</v>
      </c>
      <c r="BJ248" s="15" t="s">
        <v>80</v>
      </c>
      <c r="BK248" s="179">
        <f>ROUND(I248*H248,2)</f>
        <v>0</v>
      </c>
      <c r="BL248" s="15" t="s">
        <v>206</v>
      </c>
      <c r="BM248" s="15" t="s">
        <v>474</v>
      </c>
    </row>
    <row r="249" spans="2:47" s="1" customFormat="1" ht="78">
      <c r="B249" s="32"/>
      <c r="C249" s="33"/>
      <c r="D249" s="180" t="s">
        <v>132</v>
      </c>
      <c r="E249" s="33"/>
      <c r="F249" s="181" t="s">
        <v>475</v>
      </c>
      <c r="G249" s="33"/>
      <c r="H249" s="33"/>
      <c r="I249" s="97"/>
      <c r="J249" s="33"/>
      <c r="K249" s="33"/>
      <c r="L249" s="36"/>
      <c r="M249" s="182"/>
      <c r="N249" s="58"/>
      <c r="O249" s="58"/>
      <c r="P249" s="58"/>
      <c r="Q249" s="58"/>
      <c r="R249" s="58"/>
      <c r="S249" s="58"/>
      <c r="T249" s="59"/>
      <c r="AT249" s="15" t="s">
        <v>132</v>
      </c>
      <c r="AU249" s="15" t="s">
        <v>86</v>
      </c>
    </row>
    <row r="250" spans="2:63" s="10" customFormat="1" ht="22.9" customHeight="1">
      <c r="B250" s="152"/>
      <c r="C250" s="153"/>
      <c r="D250" s="154" t="s">
        <v>74</v>
      </c>
      <c r="E250" s="166" t="s">
        <v>476</v>
      </c>
      <c r="F250" s="166" t="s">
        <v>477</v>
      </c>
      <c r="G250" s="153"/>
      <c r="H250" s="153"/>
      <c r="I250" s="156"/>
      <c r="J250" s="167">
        <f>BK250</f>
        <v>0</v>
      </c>
      <c r="K250" s="153"/>
      <c r="L250" s="158"/>
      <c r="M250" s="159"/>
      <c r="N250" s="160"/>
      <c r="O250" s="160"/>
      <c r="P250" s="161">
        <f>SUM(P251:P255)</f>
        <v>0</v>
      </c>
      <c r="Q250" s="160"/>
      <c r="R250" s="161">
        <f>SUM(R251:R255)</f>
        <v>0.026788999999999997</v>
      </c>
      <c r="S250" s="160"/>
      <c r="T250" s="162">
        <f>SUM(T251:T255)</f>
        <v>0</v>
      </c>
      <c r="AR250" s="163" t="s">
        <v>86</v>
      </c>
      <c r="AT250" s="164" t="s">
        <v>74</v>
      </c>
      <c r="AU250" s="164" t="s">
        <v>80</v>
      </c>
      <c r="AY250" s="163" t="s">
        <v>122</v>
      </c>
      <c r="BK250" s="165">
        <f>SUM(BK251:BK255)</f>
        <v>0</v>
      </c>
    </row>
    <row r="251" spans="2:65" s="1" customFormat="1" ht="16.5" customHeight="1">
      <c r="B251" s="32"/>
      <c r="C251" s="168" t="s">
        <v>478</v>
      </c>
      <c r="D251" s="168" t="s">
        <v>125</v>
      </c>
      <c r="E251" s="169" t="s">
        <v>479</v>
      </c>
      <c r="F251" s="170" t="s">
        <v>480</v>
      </c>
      <c r="G251" s="171" t="s">
        <v>128</v>
      </c>
      <c r="H251" s="172">
        <v>0.35</v>
      </c>
      <c r="I251" s="173"/>
      <c r="J251" s="174">
        <f>ROUND(I251*H251,2)</f>
        <v>0</v>
      </c>
      <c r="K251" s="170" t="s">
        <v>129</v>
      </c>
      <c r="L251" s="36"/>
      <c r="M251" s="175" t="s">
        <v>21</v>
      </c>
      <c r="N251" s="176" t="s">
        <v>46</v>
      </c>
      <c r="O251" s="58"/>
      <c r="P251" s="177">
        <f>O251*H251</f>
        <v>0</v>
      </c>
      <c r="Q251" s="177">
        <v>0.07654</v>
      </c>
      <c r="R251" s="177">
        <f>Q251*H251</f>
        <v>0.026788999999999997</v>
      </c>
      <c r="S251" s="177">
        <v>0</v>
      </c>
      <c r="T251" s="178">
        <f>S251*H251</f>
        <v>0</v>
      </c>
      <c r="AR251" s="15" t="s">
        <v>206</v>
      </c>
      <c r="AT251" s="15" t="s">
        <v>125</v>
      </c>
      <c r="AU251" s="15" t="s">
        <v>86</v>
      </c>
      <c r="AY251" s="15" t="s">
        <v>122</v>
      </c>
      <c r="BE251" s="179">
        <f>IF(N251="základní",J251,0)</f>
        <v>0</v>
      </c>
      <c r="BF251" s="179">
        <f>IF(N251="snížená",J251,0)</f>
        <v>0</v>
      </c>
      <c r="BG251" s="179">
        <f>IF(N251="zákl. přenesená",J251,0)</f>
        <v>0</v>
      </c>
      <c r="BH251" s="179">
        <f>IF(N251="sníž. přenesená",J251,0)</f>
        <v>0</v>
      </c>
      <c r="BI251" s="179">
        <f>IF(N251="nulová",J251,0)</f>
        <v>0</v>
      </c>
      <c r="BJ251" s="15" t="s">
        <v>80</v>
      </c>
      <c r="BK251" s="179">
        <f>ROUND(I251*H251,2)</f>
        <v>0</v>
      </c>
      <c r="BL251" s="15" t="s">
        <v>206</v>
      </c>
      <c r="BM251" s="15" t="s">
        <v>481</v>
      </c>
    </row>
    <row r="252" spans="2:47" s="1" customFormat="1" ht="29.25">
      <c r="B252" s="32"/>
      <c r="C252" s="33"/>
      <c r="D252" s="180" t="s">
        <v>132</v>
      </c>
      <c r="E252" s="33"/>
      <c r="F252" s="181" t="s">
        <v>482</v>
      </c>
      <c r="G252" s="33"/>
      <c r="H252" s="33"/>
      <c r="I252" s="97"/>
      <c r="J252" s="33"/>
      <c r="K252" s="33"/>
      <c r="L252" s="36"/>
      <c r="M252" s="182"/>
      <c r="N252" s="58"/>
      <c r="O252" s="58"/>
      <c r="P252" s="58"/>
      <c r="Q252" s="58"/>
      <c r="R252" s="58"/>
      <c r="S252" s="58"/>
      <c r="T252" s="59"/>
      <c r="AT252" s="15" t="s">
        <v>132</v>
      </c>
      <c r="AU252" s="15" t="s">
        <v>86</v>
      </c>
    </row>
    <row r="253" spans="2:51" s="11" customFormat="1" ht="11.25">
      <c r="B253" s="183"/>
      <c r="C253" s="184"/>
      <c r="D253" s="180" t="s">
        <v>134</v>
      </c>
      <c r="E253" s="185" t="s">
        <v>21</v>
      </c>
      <c r="F253" s="186" t="s">
        <v>483</v>
      </c>
      <c r="G253" s="184"/>
      <c r="H253" s="187">
        <v>0.35</v>
      </c>
      <c r="I253" s="188"/>
      <c r="J253" s="184"/>
      <c r="K253" s="184"/>
      <c r="L253" s="189"/>
      <c r="M253" s="190"/>
      <c r="N253" s="191"/>
      <c r="O253" s="191"/>
      <c r="P253" s="191"/>
      <c r="Q253" s="191"/>
      <c r="R253" s="191"/>
      <c r="S253" s="191"/>
      <c r="T253" s="192"/>
      <c r="AT253" s="193" t="s">
        <v>134</v>
      </c>
      <c r="AU253" s="193" t="s">
        <v>86</v>
      </c>
      <c r="AV253" s="11" t="s">
        <v>86</v>
      </c>
      <c r="AW253" s="11" t="s">
        <v>36</v>
      </c>
      <c r="AX253" s="11" t="s">
        <v>80</v>
      </c>
      <c r="AY253" s="193" t="s">
        <v>122</v>
      </c>
    </row>
    <row r="254" spans="2:65" s="1" customFormat="1" ht="22.5" customHeight="1">
      <c r="B254" s="32"/>
      <c r="C254" s="168" t="s">
        <v>484</v>
      </c>
      <c r="D254" s="168" t="s">
        <v>125</v>
      </c>
      <c r="E254" s="169" t="s">
        <v>485</v>
      </c>
      <c r="F254" s="170" t="s">
        <v>486</v>
      </c>
      <c r="G254" s="171" t="s">
        <v>308</v>
      </c>
      <c r="H254" s="172">
        <v>0.027</v>
      </c>
      <c r="I254" s="173"/>
      <c r="J254" s="174">
        <f>ROUND(I254*H254,2)</f>
        <v>0</v>
      </c>
      <c r="K254" s="170" t="s">
        <v>129</v>
      </c>
      <c r="L254" s="36"/>
      <c r="M254" s="175" t="s">
        <v>21</v>
      </c>
      <c r="N254" s="176" t="s">
        <v>46</v>
      </c>
      <c r="O254" s="58"/>
      <c r="P254" s="177">
        <f>O254*H254</f>
        <v>0</v>
      </c>
      <c r="Q254" s="177">
        <v>0</v>
      </c>
      <c r="R254" s="177">
        <f>Q254*H254</f>
        <v>0</v>
      </c>
      <c r="S254" s="177">
        <v>0</v>
      </c>
      <c r="T254" s="178">
        <f>S254*H254</f>
        <v>0</v>
      </c>
      <c r="AR254" s="15" t="s">
        <v>206</v>
      </c>
      <c r="AT254" s="15" t="s">
        <v>125</v>
      </c>
      <c r="AU254" s="15" t="s">
        <v>86</v>
      </c>
      <c r="AY254" s="15" t="s">
        <v>122</v>
      </c>
      <c r="BE254" s="179">
        <f>IF(N254="základní",J254,0)</f>
        <v>0</v>
      </c>
      <c r="BF254" s="179">
        <f>IF(N254="snížená",J254,0)</f>
        <v>0</v>
      </c>
      <c r="BG254" s="179">
        <f>IF(N254="zákl. přenesená",J254,0)</f>
        <v>0</v>
      </c>
      <c r="BH254" s="179">
        <f>IF(N254="sníž. přenesená",J254,0)</f>
        <v>0</v>
      </c>
      <c r="BI254" s="179">
        <f>IF(N254="nulová",J254,0)</f>
        <v>0</v>
      </c>
      <c r="BJ254" s="15" t="s">
        <v>80</v>
      </c>
      <c r="BK254" s="179">
        <f>ROUND(I254*H254,2)</f>
        <v>0</v>
      </c>
      <c r="BL254" s="15" t="s">
        <v>206</v>
      </c>
      <c r="BM254" s="15" t="s">
        <v>487</v>
      </c>
    </row>
    <row r="255" spans="2:47" s="1" customFormat="1" ht="78">
      <c r="B255" s="32"/>
      <c r="C255" s="33"/>
      <c r="D255" s="180" t="s">
        <v>132</v>
      </c>
      <c r="E255" s="33"/>
      <c r="F255" s="181" t="s">
        <v>488</v>
      </c>
      <c r="G255" s="33"/>
      <c r="H255" s="33"/>
      <c r="I255" s="97"/>
      <c r="J255" s="33"/>
      <c r="K255" s="33"/>
      <c r="L255" s="36"/>
      <c r="M255" s="182"/>
      <c r="N255" s="58"/>
      <c r="O255" s="58"/>
      <c r="P255" s="58"/>
      <c r="Q255" s="58"/>
      <c r="R255" s="58"/>
      <c r="S255" s="58"/>
      <c r="T255" s="59"/>
      <c r="AT255" s="15" t="s">
        <v>132</v>
      </c>
      <c r="AU255" s="15" t="s">
        <v>86</v>
      </c>
    </row>
    <row r="256" spans="2:63" s="10" customFormat="1" ht="22.9" customHeight="1">
      <c r="B256" s="152"/>
      <c r="C256" s="153"/>
      <c r="D256" s="154" t="s">
        <v>74</v>
      </c>
      <c r="E256" s="166" t="s">
        <v>489</v>
      </c>
      <c r="F256" s="166" t="s">
        <v>490</v>
      </c>
      <c r="G256" s="153"/>
      <c r="H256" s="153"/>
      <c r="I256" s="156"/>
      <c r="J256" s="167">
        <f>BK256</f>
        <v>0</v>
      </c>
      <c r="K256" s="153"/>
      <c r="L256" s="158"/>
      <c r="M256" s="159"/>
      <c r="N256" s="160"/>
      <c r="O256" s="160"/>
      <c r="P256" s="161">
        <f>P257</f>
        <v>0</v>
      </c>
      <c r="Q256" s="160"/>
      <c r="R256" s="161">
        <f>R257</f>
        <v>0.019591499999999998</v>
      </c>
      <c r="S256" s="160"/>
      <c r="T256" s="162">
        <f>T257</f>
        <v>0</v>
      </c>
      <c r="AR256" s="163" t="s">
        <v>86</v>
      </c>
      <c r="AT256" s="164" t="s">
        <v>74</v>
      </c>
      <c r="AU256" s="164" t="s">
        <v>80</v>
      </c>
      <c r="AY256" s="163" t="s">
        <v>122</v>
      </c>
      <c r="BK256" s="165">
        <f>BK257</f>
        <v>0</v>
      </c>
    </row>
    <row r="257" spans="2:65" s="1" customFormat="1" ht="16.5" customHeight="1">
      <c r="B257" s="32"/>
      <c r="C257" s="168" t="s">
        <v>491</v>
      </c>
      <c r="D257" s="168" t="s">
        <v>125</v>
      </c>
      <c r="E257" s="169" t="s">
        <v>492</v>
      </c>
      <c r="F257" s="170" t="s">
        <v>493</v>
      </c>
      <c r="G257" s="171" t="s">
        <v>84</v>
      </c>
      <c r="H257" s="172">
        <v>653.05</v>
      </c>
      <c r="I257" s="173"/>
      <c r="J257" s="174">
        <f>ROUND(I257*H257,2)</f>
        <v>0</v>
      </c>
      <c r="K257" s="170" t="s">
        <v>129</v>
      </c>
      <c r="L257" s="36"/>
      <c r="M257" s="175" t="s">
        <v>21</v>
      </c>
      <c r="N257" s="176" t="s">
        <v>46</v>
      </c>
      <c r="O257" s="58"/>
      <c r="P257" s="177">
        <f>O257*H257</f>
        <v>0</v>
      </c>
      <c r="Q257" s="177">
        <v>3E-05</v>
      </c>
      <c r="R257" s="177">
        <f>Q257*H257</f>
        <v>0.019591499999999998</v>
      </c>
      <c r="S257" s="177">
        <v>0</v>
      </c>
      <c r="T257" s="178">
        <f>S257*H257</f>
        <v>0</v>
      </c>
      <c r="AR257" s="15" t="s">
        <v>206</v>
      </c>
      <c r="AT257" s="15" t="s">
        <v>125</v>
      </c>
      <c r="AU257" s="15" t="s">
        <v>86</v>
      </c>
      <c r="AY257" s="15" t="s">
        <v>122</v>
      </c>
      <c r="BE257" s="179">
        <f>IF(N257="základní",J257,0)</f>
        <v>0</v>
      </c>
      <c r="BF257" s="179">
        <f>IF(N257="snížená",J257,0)</f>
        <v>0</v>
      </c>
      <c r="BG257" s="179">
        <f>IF(N257="zákl. přenesená",J257,0)</f>
        <v>0</v>
      </c>
      <c r="BH257" s="179">
        <f>IF(N257="sníž. přenesená",J257,0)</f>
        <v>0</v>
      </c>
      <c r="BI257" s="179">
        <f>IF(N257="nulová",J257,0)</f>
        <v>0</v>
      </c>
      <c r="BJ257" s="15" t="s">
        <v>80</v>
      </c>
      <c r="BK257" s="179">
        <f>ROUND(I257*H257,2)</f>
        <v>0</v>
      </c>
      <c r="BL257" s="15" t="s">
        <v>206</v>
      </c>
      <c r="BM257" s="15" t="s">
        <v>494</v>
      </c>
    </row>
    <row r="258" spans="2:63" s="10" customFormat="1" ht="22.9" customHeight="1">
      <c r="B258" s="152"/>
      <c r="C258" s="153"/>
      <c r="D258" s="154" t="s">
        <v>74</v>
      </c>
      <c r="E258" s="166" t="s">
        <v>495</v>
      </c>
      <c r="F258" s="166" t="s">
        <v>496</v>
      </c>
      <c r="G258" s="153"/>
      <c r="H258" s="153"/>
      <c r="I258" s="156"/>
      <c r="J258" s="167">
        <f>BK258</f>
        <v>0</v>
      </c>
      <c r="K258" s="153"/>
      <c r="L258" s="158"/>
      <c r="M258" s="159"/>
      <c r="N258" s="160"/>
      <c r="O258" s="160"/>
      <c r="P258" s="161">
        <f>SUM(P259:P268)</f>
        <v>0</v>
      </c>
      <c r="Q258" s="160"/>
      <c r="R258" s="161">
        <f>SUM(R259:R268)</f>
        <v>0.32543274999999994</v>
      </c>
      <c r="S258" s="160"/>
      <c r="T258" s="162">
        <f>SUM(T259:T268)</f>
        <v>0</v>
      </c>
      <c r="AR258" s="163" t="s">
        <v>86</v>
      </c>
      <c r="AT258" s="164" t="s">
        <v>74</v>
      </c>
      <c r="AU258" s="164" t="s">
        <v>80</v>
      </c>
      <c r="AY258" s="163" t="s">
        <v>122</v>
      </c>
      <c r="BK258" s="165">
        <f>SUM(BK259:BK268)</f>
        <v>0</v>
      </c>
    </row>
    <row r="259" spans="2:65" s="1" customFormat="1" ht="16.5" customHeight="1">
      <c r="B259" s="32"/>
      <c r="C259" s="168" t="s">
        <v>497</v>
      </c>
      <c r="D259" s="168" t="s">
        <v>125</v>
      </c>
      <c r="E259" s="169" t="s">
        <v>498</v>
      </c>
      <c r="F259" s="170" t="s">
        <v>499</v>
      </c>
      <c r="G259" s="171" t="s">
        <v>128</v>
      </c>
      <c r="H259" s="172">
        <v>376</v>
      </c>
      <c r="I259" s="173"/>
      <c r="J259" s="174">
        <f>ROUND(I259*H259,2)</f>
        <v>0</v>
      </c>
      <c r="K259" s="170" t="s">
        <v>129</v>
      </c>
      <c r="L259" s="36"/>
      <c r="M259" s="175" t="s">
        <v>21</v>
      </c>
      <c r="N259" s="176" t="s">
        <v>46</v>
      </c>
      <c r="O259" s="58"/>
      <c r="P259" s="177">
        <f>O259*H259</f>
        <v>0</v>
      </c>
      <c r="Q259" s="177">
        <v>0</v>
      </c>
      <c r="R259" s="177">
        <f>Q259*H259</f>
        <v>0</v>
      </c>
      <c r="S259" s="177">
        <v>0</v>
      </c>
      <c r="T259" s="178">
        <f>S259*H259</f>
        <v>0</v>
      </c>
      <c r="AR259" s="15" t="s">
        <v>206</v>
      </c>
      <c r="AT259" s="15" t="s">
        <v>125</v>
      </c>
      <c r="AU259" s="15" t="s">
        <v>86</v>
      </c>
      <c r="AY259" s="15" t="s">
        <v>122</v>
      </c>
      <c r="BE259" s="179">
        <f>IF(N259="základní",J259,0)</f>
        <v>0</v>
      </c>
      <c r="BF259" s="179">
        <f>IF(N259="snížená",J259,0)</f>
        <v>0</v>
      </c>
      <c r="BG259" s="179">
        <f>IF(N259="zákl. přenesená",J259,0)</f>
        <v>0</v>
      </c>
      <c r="BH259" s="179">
        <f>IF(N259="sníž. přenesená",J259,0)</f>
        <v>0</v>
      </c>
      <c r="BI259" s="179">
        <f>IF(N259="nulová",J259,0)</f>
        <v>0</v>
      </c>
      <c r="BJ259" s="15" t="s">
        <v>80</v>
      </c>
      <c r="BK259" s="179">
        <f>ROUND(I259*H259,2)</f>
        <v>0</v>
      </c>
      <c r="BL259" s="15" t="s">
        <v>206</v>
      </c>
      <c r="BM259" s="15" t="s">
        <v>500</v>
      </c>
    </row>
    <row r="260" spans="2:47" s="1" customFormat="1" ht="29.25">
      <c r="B260" s="32"/>
      <c r="C260" s="33"/>
      <c r="D260" s="180" t="s">
        <v>132</v>
      </c>
      <c r="E260" s="33"/>
      <c r="F260" s="181" t="s">
        <v>501</v>
      </c>
      <c r="G260" s="33"/>
      <c r="H260" s="33"/>
      <c r="I260" s="97"/>
      <c r="J260" s="33"/>
      <c r="K260" s="33"/>
      <c r="L260" s="36"/>
      <c r="M260" s="182"/>
      <c r="N260" s="58"/>
      <c r="O260" s="58"/>
      <c r="P260" s="58"/>
      <c r="Q260" s="58"/>
      <c r="R260" s="58"/>
      <c r="S260" s="58"/>
      <c r="T260" s="59"/>
      <c r="AT260" s="15" t="s">
        <v>132</v>
      </c>
      <c r="AU260" s="15" t="s">
        <v>86</v>
      </c>
    </row>
    <row r="261" spans="2:51" s="11" customFormat="1" ht="11.25">
      <c r="B261" s="183"/>
      <c r="C261" s="184"/>
      <c r="D261" s="180" t="s">
        <v>134</v>
      </c>
      <c r="E261" s="185" t="s">
        <v>21</v>
      </c>
      <c r="F261" s="186" t="s">
        <v>502</v>
      </c>
      <c r="G261" s="184"/>
      <c r="H261" s="187">
        <v>376</v>
      </c>
      <c r="I261" s="188"/>
      <c r="J261" s="184"/>
      <c r="K261" s="184"/>
      <c r="L261" s="189"/>
      <c r="M261" s="190"/>
      <c r="N261" s="191"/>
      <c r="O261" s="191"/>
      <c r="P261" s="191"/>
      <c r="Q261" s="191"/>
      <c r="R261" s="191"/>
      <c r="S261" s="191"/>
      <c r="T261" s="192"/>
      <c r="AT261" s="193" t="s">
        <v>134</v>
      </c>
      <c r="AU261" s="193" t="s">
        <v>86</v>
      </c>
      <c r="AV261" s="11" t="s">
        <v>86</v>
      </c>
      <c r="AW261" s="11" t="s">
        <v>36</v>
      </c>
      <c r="AX261" s="11" t="s">
        <v>80</v>
      </c>
      <c r="AY261" s="193" t="s">
        <v>122</v>
      </c>
    </row>
    <row r="262" spans="2:65" s="1" customFormat="1" ht="16.5" customHeight="1">
      <c r="B262" s="32"/>
      <c r="C262" s="194" t="s">
        <v>503</v>
      </c>
      <c r="D262" s="194" t="s">
        <v>160</v>
      </c>
      <c r="E262" s="195" t="s">
        <v>504</v>
      </c>
      <c r="F262" s="196" t="s">
        <v>505</v>
      </c>
      <c r="G262" s="197" t="s">
        <v>128</v>
      </c>
      <c r="H262" s="198">
        <v>376</v>
      </c>
      <c r="I262" s="199"/>
      <c r="J262" s="200">
        <f>ROUND(I262*H262,2)</f>
        <v>0</v>
      </c>
      <c r="K262" s="196" t="s">
        <v>129</v>
      </c>
      <c r="L262" s="201"/>
      <c r="M262" s="202" t="s">
        <v>21</v>
      </c>
      <c r="N262" s="203" t="s">
        <v>46</v>
      </c>
      <c r="O262" s="58"/>
      <c r="P262" s="177">
        <f>O262*H262</f>
        <v>0</v>
      </c>
      <c r="Q262" s="177">
        <v>0.00035</v>
      </c>
      <c r="R262" s="177">
        <f>Q262*H262</f>
        <v>0.1316</v>
      </c>
      <c r="S262" s="177">
        <v>0</v>
      </c>
      <c r="T262" s="178">
        <f>S262*H262</f>
        <v>0</v>
      </c>
      <c r="AR262" s="15" t="s">
        <v>293</v>
      </c>
      <c r="AT262" s="15" t="s">
        <v>160</v>
      </c>
      <c r="AU262" s="15" t="s">
        <v>86</v>
      </c>
      <c r="AY262" s="15" t="s">
        <v>122</v>
      </c>
      <c r="BE262" s="179">
        <f>IF(N262="základní",J262,0)</f>
        <v>0</v>
      </c>
      <c r="BF262" s="179">
        <f>IF(N262="snížená",J262,0)</f>
        <v>0</v>
      </c>
      <c r="BG262" s="179">
        <f>IF(N262="zákl. přenesená",J262,0)</f>
        <v>0</v>
      </c>
      <c r="BH262" s="179">
        <f>IF(N262="sníž. přenesená",J262,0)</f>
        <v>0</v>
      </c>
      <c r="BI262" s="179">
        <f>IF(N262="nulová",J262,0)</f>
        <v>0</v>
      </c>
      <c r="BJ262" s="15" t="s">
        <v>80</v>
      </c>
      <c r="BK262" s="179">
        <f>ROUND(I262*H262,2)</f>
        <v>0</v>
      </c>
      <c r="BL262" s="15" t="s">
        <v>206</v>
      </c>
      <c r="BM262" s="15" t="s">
        <v>506</v>
      </c>
    </row>
    <row r="263" spans="2:65" s="1" customFormat="1" ht="16.5" customHeight="1">
      <c r="B263" s="32"/>
      <c r="C263" s="168" t="s">
        <v>507</v>
      </c>
      <c r="D263" s="168" t="s">
        <v>125</v>
      </c>
      <c r="E263" s="169" t="s">
        <v>508</v>
      </c>
      <c r="F263" s="170" t="s">
        <v>509</v>
      </c>
      <c r="G263" s="171" t="s">
        <v>128</v>
      </c>
      <c r="H263" s="172">
        <v>313.625</v>
      </c>
      <c r="I263" s="173"/>
      <c r="J263" s="174">
        <f>ROUND(I263*H263,2)</f>
        <v>0</v>
      </c>
      <c r="K263" s="170" t="s">
        <v>129</v>
      </c>
      <c r="L263" s="36"/>
      <c r="M263" s="175" t="s">
        <v>21</v>
      </c>
      <c r="N263" s="176" t="s">
        <v>46</v>
      </c>
      <c r="O263" s="58"/>
      <c r="P263" s="177">
        <f>O263*H263</f>
        <v>0</v>
      </c>
      <c r="Q263" s="177">
        <v>0.0002</v>
      </c>
      <c r="R263" s="177">
        <f>Q263*H263</f>
        <v>0.062725</v>
      </c>
      <c r="S263" s="177">
        <v>0</v>
      </c>
      <c r="T263" s="178">
        <f>S263*H263</f>
        <v>0</v>
      </c>
      <c r="AR263" s="15" t="s">
        <v>206</v>
      </c>
      <c r="AT263" s="15" t="s">
        <v>125</v>
      </c>
      <c r="AU263" s="15" t="s">
        <v>86</v>
      </c>
      <c r="AY263" s="15" t="s">
        <v>122</v>
      </c>
      <c r="BE263" s="179">
        <f>IF(N263="základní",J263,0)</f>
        <v>0</v>
      </c>
      <c r="BF263" s="179">
        <f>IF(N263="snížená",J263,0)</f>
        <v>0</v>
      </c>
      <c r="BG263" s="179">
        <f>IF(N263="zákl. přenesená",J263,0)</f>
        <v>0</v>
      </c>
      <c r="BH263" s="179">
        <f>IF(N263="sníž. přenesená",J263,0)</f>
        <v>0</v>
      </c>
      <c r="BI263" s="179">
        <f>IF(N263="nulová",J263,0)</f>
        <v>0</v>
      </c>
      <c r="BJ263" s="15" t="s">
        <v>80</v>
      </c>
      <c r="BK263" s="179">
        <f>ROUND(I263*H263,2)</f>
        <v>0</v>
      </c>
      <c r="BL263" s="15" t="s">
        <v>206</v>
      </c>
      <c r="BM263" s="15" t="s">
        <v>510</v>
      </c>
    </row>
    <row r="264" spans="2:51" s="11" customFormat="1" ht="11.25">
      <c r="B264" s="183"/>
      <c r="C264" s="184"/>
      <c r="D264" s="180" t="s">
        <v>134</v>
      </c>
      <c r="E264" s="185" t="s">
        <v>21</v>
      </c>
      <c r="F264" s="186" t="s">
        <v>511</v>
      </c>
      <c r="G264" s="184"/>
      <c r="H264" s="187">
        <v>313.625</v>
      </c>
      <c r="I264" s="188"/>
      <c r="J264" s="184"/>
      <c r="K264" s="184"/>
      <c r="L264" s="189"/>
      <c r="M264" s="190"/>
      <c r="N264" s="191"/>
      <c r="O264" s="191"/>
      <c r="P264" s="191"/>
      <c r="Q264" s="191"/>
      <c r="R264" s="191"/>
      <c r="S264" s="191"/>
      <c r="T264" s="192"/>
      <c r="AT264" s="193" t="s">
        <v>134</v>
      </c>
      <c r="AU264" s="193" t="s">
        <v>86</v>
      </c>
      <c r="AV264" s="11" t="s">
        <v>86</v>
      </c>
      <c r="AW264" s="11" t="s">
        <v>36</v>
      </c>
      <c r="AX264" s="11" t="s">
        <v>80</v>
      </c>
      <c r="AY264" s="193" t="s">
        <v>122</v>
      </c>
    </row>
    <row r="265" spans="2:65" s="1" customFormat="1" ht="16.5" customHeight="1">
      <c r="B265" s="32"/>
      <c r="C265" s="168" t="s">
        <v>512</v>
      </c>
      <c r="D265" s="168" t="s">
        <v>125</v>
      </c>
      <c r="E265" s="169" t="s">
        <v>513</v>
      </c>
      <c r="F265" s="170" t="s">
        <v>514</v>
      </c>
      <c r="G265" s="171" t="s">
        <v>128</v>
      </c>
      <c r="H265" s="172">
        <v>439.7</v>
      </c>
      <c r="I265" s="173"/>
      <c r="J265" s="174">
        <f>ROUND(I265*H265,2)</f>
        <v>0</v>
      </c>
      <c r="K265" s="170" t="s">
        <v>129</v>
      </c>
      <c r="L265" s="36"/>
      <c r="M265" s="175" t="s">
        <v>21</v>
      </c>
      <c r="N265" s="176" t="s">
        <v>46</v>
      </c>
      <c r="O265" s="58"/>
      <c r="P265" s="177">
        <f>O265*H265</f>
        <v>0</v>
      </c>
      <c r="Q265" s="177">
        <v>2E-05</v>
      </c>
      <c r="R265" s="177">
        <f>Q265*H265</f>
        <v>0.008794</v>
      </c>
      <c r="S265" s="177">
        <v>0</v>
      </c>
      <c r="T265" s="178">
        <f>S265*H265</f>
        <v>0</v>
      </c>
      <c r="AR265" s="15" t="s">
        <v>206</v>
      </c>
      <c r="AT265" s="15" t="s">
        <v>125</v>
      </c>
      <c r="AU265" s="15" t="s">
        <v>86</v>
      </c>
      <c r="AY265" s="15" t="s">
        <v>122</v>
      </c>
      <c r="BE265" s="179">
        <f>IF(N265="základní",J265,0)</f>
        <v>0</v>
      </c>
      <c r="BF265" s="179">
        <f>IF(N265="snížená",J265,0)</f>
        <v>0</v>
      </c>
      <c r="BG265" s="179">
        <f>IF(N265="zákl. přenesená",J265,0)</f>
        <v>0</v>
      </c>
      <c r="BH265" s="179">
        <f>IF(N265="sníž. přenesená",J265,0)</f>
        <v>0</v>
      </c>
      <c r="BI265" s="179">
        <f>IF(N265="nulová",J265,0)</f>
        <v>0</v>
      </c>
      <c r="BJ265" s="15" t="s">
        <v>80</v>
      </c>
      <c r="BK265" s="179">
        <f>ROUND(I265*H265,2)</f>
        <v>0</v>
      </c>
      <c r="BL265" s="15" t="s">
        <v>206</v>
      </c>
      <c r="BM265" s="15" t="s">
        <v>515</v>
      </c>
    </row>
    <row r="266" spans="2:51" s="11" customFormat="1" ht="11.25">
      <c r="B266" s="183"/>
      <c r="C266" s="184"/>
      <c r="D266" s="180" t="s">
        <v>134</v>
      </c>
      <c r="E266" s="185" t="s">
        <v>21</v>
      </c>
      <c r="F266" s="186" t="s">
        <v>516</v>
      </c>
      <c r="G266" s="184"/>
      <c r="H266" s="187">
        <v>439.7</v>
      </c>
      <c r="I266" s="188"/>
      <c r="J266" s="184"/>
      <c r="K266" s="184"/>
      <c r="L266" s="189"/>
      <c r="M266" s="190"/>
      <c r="N266" s="191"/>
      <c r="O266" s="191"/>
      <c r="P266" s="191"/>
      <c r="Q266" s="191"/>
      <c r="R266" s="191"/>
      <c r="S266" s="191"/>
      <c r="T266" s="192"/>
      <c r="AT266" s="193" t="s">
        <v>134</v>
      </c>
      <c r="AU266" s="193" t="s">
        <v>86</v>
      </c>
      <c r="AV266" s="11" t="s">
        <v>86</v>
      </c>
      <c r="AW266" s="11" t="s">
        <v>36</v>
      </c>
      <c r="AX266" s="11" t="s">
        <v>80</v>
      </c>
      <c r="AY266" s="193" t="s">
        <v>122</v>
      </c>
    </row>
    <row r="267" spans="2:65" s="1" customFormat="1" ht="22.5" customHeight="1">
      <c r="B267" s="32"/>
      <c r="C267" s="168" t="s">
        <v>517</v>
      </c>
      <c r="D267" s="168" t="s">
        <v>125</v>
      </c>
      <c r="E267" s="169" t="s">
        <v>518</v>
      </c>
      <c r="F267" s="170" t="s">
        <v>519</v>
      </c>
      <c r="G267" s="171" t="s">
        <v>128</v>
      </c>
      <c r="H267" s="172">
        <v>313.625</v>
      </c>
      <c r="I267" s="173"/>
      <c r="J267" s="174">
        <f>ROUND(I267*H267,2)</f>
        <v>0</v>
      </c>
      <c r="K267" s="170" t="s">
        <v>129</v>
      </c>
      <c r="L267" s="36"/>
      <c r="M267" s="175" t="s">
        <v>21</v>
      </c>
      <c r="N267" s="176" t="s">
        <v>46</v>
      </c>
      <c r="O267" s="58"/>
      <c r="P267" s="177">
        <f>O267*H267</f>
        <v>0</v>
      </c>
      <c r="Q267" s="177">
        <v>0.00013</v>
      </c>
      <c r="R267" s="177">
        <f>Q267*H267</f>
        <v>0.040771249999999995</v>
      </c>
      <c r="S267" s="177">
        <v>0</v>
      </c>
      <c r="T267" s="178">
        <f>S267*H267</f>
        <v>0</v>
      </c>
      <c r="AR267" s="15" t="s">
        <v>206</v>
      </c>
      <c r="AT267" s="15" t="s">
        <v>125</v>
      </c>
      <c r="AU267" s="15" t="s">
        <v>86</v>
      </c>
      <c r="AY267" s="15" t="s">
        <v>122</v>
      </c>
      <c r="BE267" s="179">
        <f>IF(N267="základní",J267,0)</f>
        <v>0</v>
      </c>
      <c r="BF267" s="179">
        <f>IF(N267="snížená",J267,0)</f>
        <v>0</v>
      </c>
      <c r="BG267" s="179">
        <f>IF(N267="zákl. přenesená",J267,0)</f>
        <v>0</v>
      </c>
      <c r="BH267" s="179">
        <f>IF(N267="sníž. přenesená",J267,0)</f>
        <v>0</v>
      </c>
      <c r="BI267" s="179">
        <f>IF(N267="nulová",J267,0)</f>
        <v>0</v>
      </c>
      <c r="BJ267" s="15" t="s">
        <v>80</v>
      </c>
      <c r="BK267" s="179">
        <f>ROUND(I267*H267,2)</f>
        <v>0</v>
      </c>
      <c r="BL267" s="15" t="s">
        <v>206</v>
      </c>
      <c r="BM267" s="15" t="s">
        <v>520</v>
      </c>
    </row>
    <row r="268" spans="2:65" s="1" customFormat="1" ht="22.5" customHeight="1">
      <c r="B268" s="32"/>
      <c r="C268" s="168" t="s">
        <v>521</v>
      </c>
      <c r="D268" s="168" t="s">
        <v>125</v>
      </c>
      <c r="E268" s="169" t="s">
        <v>522</v>
      </c>
      <c r="F268" s="170" t="s">
        <v>523</v>
      </c>
      <c r="G268" s="171" t="s">
        <v>128</v>
      </c>
      <c r="H268" s="172">
        <v>313.625</v>
      </c>
      <c r="I268" s="173"/>
      <c r="J268" s="174">
        <f>ROUND(I268*H268,2)</f>
        <v>0</v>
      </c>
      <c r="K268" s="170" t="s">
        <v>129</v>
      </c>
      <c r="L268" s="36"/>
      <c r="M268" s="175" t="s">
        <v>21</v>
      </c>
      <c r="N268" s="176" t="s">
        <v>46</v>
      </c>
      <c r="O268" s="58"/>
      <c r="P268" s="177">
        <f>O268*H268</f>
        <v>0</v>
      </c>
      <c r="Q268" s="177">
        <v>0.00026</v>
      </c>
      <c r="R268" s="177">
        <f>Q268*H268</f>
        <v>0.08154249999999999</v>
      </c>
      <c r="S268" s="177">
        <v>0</v>
      </c>
      <c r="T268" s="178">
        <f>S268*H268</f>
        <v>0</v>
      </c>
      <c r="AR268" s="15" t="s">
        <v>206</v>
      </c>
      <c r="AT268" s="15" t="s">
        <v>125</v>
      </c>
      <c r="AU268" s="15" t="s">
        <v>86</v>
      </c>
      <c r="AY268" s="15" t="s">
        <v>122</v>
      </c>
      <c r="BE268" s="179">
        <f>IF(N268="základní",J268,0)</f>
        <v>0</v>
      </c>
      <c r="BF268" s="179">
        <f>IF(N268="snížená",J268,0)</f>
        <v>0</v>
      </c>
      <c r="BG268" s="179">
        <f>IF(N268="zákl. přenesená",J268,0)</f>
        <v>0</v>
      </c>
      <c r="BH268" s="179">
        <f>IF(N268="sníž. přenesená",J268,0)</f>
        <v>0</v>
      </c>
      <c r="BI268" s="179">
        <f>IF(N268="nulová",J268,0)</f>
        <v>0</v>
      </c>
      <c r="BJ268" s="15" t="s">
        <v>80</v>
      </c>
      <c r="BK268" s="179">
        <f>ROUND(I268*H268,2)</f>
        <v>0</v>
      </c>
      <c r="BL268" s="15" t="s">
        <v>206</v>
      </c>
      <c r="BM268" s="15" t="s">
        <v>524</v>
      </c>
    </row>
    <row r="269" spans="2:63" s="10" customFormat="1" ht="25.9" customHeight="1">
      <c r="B269" s="152"/>
      <c r="C269" s="153"/>
      <c r="D269" s="154" t="s">
        <v>74</v>
      </c>
      <c r="E269" s="155" t="s">
        <v>525</v>
      </c>
      <c r="F269" s="155" t="s">
        <v>526</v>
      </c>
      <c r="G269" s="153"/>
      <c r="H269" s="153"/>
      <c r="I269" s="156"/>
      <c r="J269" s="157">
        <f>BK269</f>
        <v>0</v>
      </c>
      <c r="K269" s="153"/>
      <c r="L269" s="158"/>
      <c r="M269" s="159"/>
      <c r="N269" s="160"/>
      <c r="O269" s="160"/>
      <c r="P269" s="161">
        <f>SUM(P270:P275)</f>
        <v>0</v>
      </c>
      <c r="Q269" s="160"/>
      <c r="R269" s="161">
        <f>SUM(R270:R275)</f>
        <v>0</v>
      </c>
      <c r="S269" s="160"/>
      <c r="T269" s="162">
        <f>SUM(T270:T275)</f>
        <v>0</v>
      </c>
      <c r="AR269" s="163" t="s">
        <v>130</v>
      </c>
      <c r="AT269" s="164" t="s">
        <v>74</v>
      </c>
      <c r="AU269" s="164" t="s">
        <v>75</v>
      </c>
      <c r="AY269" s="163" t="s">
        <v>122</v>
      </c>
      <c r="BK269" s="165">
        <f>SUM(BK270:BK275)</f>
        <v>0</v>
      </c>
    </row>
    <row r="270" spans="2:65" s="1" customFormat="1" ht="16.5" customHeight="1">
      <c r="B270" s="32"/>
      <c r="C270" s="168" t="s">
        <v>527</v>
      </c>
      <c r="D270" s="168" t="s">
        <v>125</v>
      </c>
      <c r="E270" s="169" t="s">
        <v>528</v>
      </c>
      <c r="F270" s="170" t="s">
        <v>529</v>
      </c>
      <c r="G270" s="171" t="s">
        <v>530</v>
      </c>
      <c r="H270" s="172">
        <v>16</v>
      </c>
      <c r="I270" s="173"/>
      <c r="J270" s="174">
        <f>ROUND(I270*H270,2)</f>
        <v>0</v>
      </c>
      <c r="K270" s="170" t="s">
        <v>129</v>
      </c>
      <c r="L270" s="36"/>
      <c r="M270" s="175" t="s">
        <v>21</v>
      </c>
      <c r="N270" s="176" t="s">
        <v>46</v>
      </c>
      <c r="O270" s="58"/>
      <c r="P270" s="177">
        <f>O270*H270</f>
        <v>0</v>
      </c>
      <c r="Q270" s="177">
        <v>0</v>
      </c>
      <c r="R270" s="177">
        <f>Q270*H270</f>
        <v>0</v>
      </c>
      <c r="S270" s="177">
        <v>0</v>
      </c>
      <c r="T270" s="178">
        <f>S270*H270</f>
        <v>0</v>
      </c>
      <c r="AR270" s="15" t="s">
        <v>531</v>
      </c>
      <c r="AT270" s="15" t="s">
        <v>125</v>
      </c>
      <c r="AU270" s="15" t="s">
        <v>80</v>
      </c>
      <c r="AY270" s="15" t="s">
        <v>122</v>
      </c>
      <c r="BE270" s="179">
        <f>IF(N270="základní",J270,0)</f>
        <v>0</v>
      </c>
      <c r="BF270" s="179">
        <f>IF(N270="snížená",J270,0)</f>
        <v>0</v>
      </c>
      <c r="BG270" s="179">
        <f>IF(N270="zákl. přenesená",J270,0)</f>
        <v>0</v>
      </c>
      <c r="BH270" s="179">
        <f>IF(N270="sníž. přenesená",J270,0)</f>
        <v>0</v>
      </c>
      <c r="BI270" s="179">
        <f>IF(N270="nulová",J270,0)</f>
        <v>0</v>
      </c>
      <c r="BJ270" s="15" t="s">
        <v>80</v>
      </c>
      <c r="BK270" s="179">
        <f>ROUND(I270*H270,2)</f>
        <v>0</v>
      </c>
      <c r="BL270" s="15" t="s">
        <v>531</v>
      </c>
      <c r="BM270" s="15" t="s">
        <v>532</v>
      </c>
    </row>
    <row r="271" spans="2:51" s="11" customFormat="1" ht="11.25">
      <c r="B271" s="183"/>
      <c r="C271" s="184"/>
      <c r="D271" s="180" t="s">
        <v>134</v>
      </c>
      <c r="E271" s="185" t="s">
        <v>21</v>
      </c>
      <c r="F271" s="186" t="s">
        <v>533</v>
      </c>
      <c r="G271" s="184"/>
      <c r="H271" s="187">
        <v>8</v>
      </c>
      <c r="I271" s="188"/>
      <c r="J271" s="184"/>
      <c r="K271" s="184"/>
      <c r="L271" s="189"/>
      <c r="M271" s="190"/>
      <c r="N271" s="191"/>
      <c r="O271" s="191"/>
      <c r="P271" s="191"/>
      <c r="Q271" s="191"/>
      <c r="R271" s="191"/>
      <c r="S271" s="191"/>
      <c r="T271" s="192"/>
      <c r="AT271" s="193" t="s">
        <v>134</v>
      </c>
      <c r="AU271" s="193" t="s">
        <v>80</v>
      </c>
      <c r="AV271" s="11" t="s">
        <v>86</v>
      </c>
      <c r="AW271" s="11" t="s">
        <v>36</v>
      </c>
      <c r="AX271" s="11" t="s">
        <v>75</v>
      </c>
      <c r="AY271" s="193" t="s">
        <v>122</v>
      </c>
    </row>
    <row r="272" spans="2:51" s="11" customFormat="1" ht="11.25">
      <c r="B272" s="183"/>
      <c r="C272" s="184"/>
      <c r="D272" s="180" t="s">
        <v>134</v>
      </c>
      <c r="E272" s="185" t="s">
        <v>21</v>
      </c>
      <c r="F272" s="186" t="s">
        <v>534</v>
      </c>
      <c r="G272" s="184"/>
      <c r="H272" s="187">
        <v>8</v>
      </c>
      <c r="I272" s="188"/>
      <c r="J272" s="184"/>
      <c r="K272" s="184"/>
      <c r="L272" s="189"/>
      <c r="M272" s="190"/>
      <c r="N272" s="191"/>
      <c r="O272" s="191"/>
      <c r="P272" s="191"/>
      <c r="Q272" s="191"/>
      <c r="R272" s="191"/>
      <c r="S272" s="191"/>
      <c r="T272" s="192"/>
      <c r="AT272" s="193" t="s">
        <v>134</v>
      </c>
      <c r="AU272" s="193" t="s">
        <v>80</v>
      </c>
      <c r="AV272" s="11" t="s">
        <v>86</v>
      </c>
      <c r="AW272" s="11" t="s">
        <v>36</v>
      </c>
      <c r="AX272" s="11" t="s">
        <v>75</v>
      </c>
      <c r="AY272" s="193" t="s">
        <v>122</v>
      </c>
    </row>
    <row r="273" spans="2:51" s="12" customFormat="1" ht="11.25">
      <c r="B273" s="204"/>
      <c r="C273" s="205"/>
      <c r="D273" s="180" t="s">
        <v>134</v>
      </c>
      <c r="E273" s="206" t="s">
        <v>21</v>
      </c>
      <c r="F273" s="207" t="s">
        <v>259</v>
      </c>
      <c r="G273" s="205"/>
      <c r="H273" s="208">
        <v>16</v>
      </c>
      <c r="I273" s="209"/>
      <c r="J273" s="205"/>
      <c r="K273" s="205"/>
      <c r="L273" s="210"/>
      <c r="M273" s="211"/>
      <c r="N273" s="212"/>
      <c r="O273" s="212"/>
      <c r="P273" s="212"/>
      <c r="Q273" s="212"/>
      <c r="R273" s="212"/>
      <c r="S273" s="212"/>
      <c r="T273" s="213"/>
      <c r="AT273" s="214" t="s">
        <v>134</v>
      </c>
      <c r="AU273" s="214" t="s">
        <v>80</v>
      </c>
      <c r="AV273" s="12" t="s">
        <v>130</v>
      </c>
      <c r="AW273" s="12" t="s">
        <v>36</v>
      </c>
      <c r="AX273" s="12" t="s">
        <v>80</v>
      </c>
      <c r="AY273" s="214" t="s">
        <v>122</v>
      </c>
    </row>
    <row r="274" spans="2:65" s="1" customFormat="1" ht="16.5" customHeight="1">
      <c r="B274" s="32"/>
      <c r="C274" s="168" t="s">
        <v>535</v>
      </c>
      <c r="D274" s="168" t="s">
        <v>125</v>
      </c>
      <c r="E274" s="169" t="s">
        <v>536</v>
      </c>
      <c r="F274" s="170" t="s">
        <v>537</v>
      </c>
      <c r="G274" s="171" t="s">
        <v>530</v>
      </c>
      <c r="H274" s="172">
        <v>8</v>
      </c>
      <c r="I274" s="173"/>
      <c r="J274" s="174">
        <f>ROUND(I274*H274,2)</f>
        <v>0</v>
      </c>
      <c r="K274" s="170" t="s">
        <v>129</v>
      </c>
      <c r="L274" s="36"/>
      <c r="M274" s="175" t="s">
        <v>21</v>
      </c>
      <c r="N274" s="176" t="s">
        <v>46</v>
      </c>
      <c r="O274" s="58"/>
      <c r="P274" s="177">
        <f>O274*H274</f>
        <v>0</v>
      </c>
      <c r="Q274" s="177">
        <v>0</v>
      </c>
      <c r="R274" s="177">
        <f>Q274*H274</f>
        <v>0</v>
      </c>
      <c r="S274" s="177">
        <v>0</v>
      </c>
      <c r="T274" s="178">
        <f>S274*H274</f>
        <v>0</v>
      </c>
      <c r="AR274" s="15" t="s">
        <v>531</v>
      </c>
      <c r="AT274" s="15" t="s">
        <v>125</v>
      </c>
      <c r="AU274" s="15" t="s">
        <v>80</v>
      </c>
      <c r="AY274" s="15" t="s">
        <v>122</v>
      </c>
      <c r="BE274" s="179">
        <f>IF(N274="základní",J274,0)</f>
        <v>0</v>
      </c>
      <c r="BF274" s="179">
        <f>IF(N274="snížená",J274,0)</f>
        <v>0</v>
      </c>
      <c r="BG274" s="179">
        <f>IF(N274="zákl. přenesená",J274,0)</f>
        <v>0</v>
      </c>
      <c r="BH274" s="179">
        <f>IF(N274="sníž. přenesená",J274,0)</f>
        <v>0</v>
      </c>
      <c r="BI274" s="179">
        <f>IF(N274="nulová",J274,0)</f>
        <v>0</v>
      </c>
      <c r="BJ274" s="15" t="s">
        <v>80</v>
      </c>
      <c r="BK274" s="179">
        <f>ROUND(I274*H274,2)</f>
        <v>0</v>
      </c>
      <c r="BL274" s="15" t="s">
        <v>531</v>
      </c>
      <c r="BM274" s="15" t="s">
        <v>538</v>
      </c>
    </row>
    <row r="275" spans="2:51" s="11" customFormat="1" ht="11.25">
      <c r="B275" s="183"/>
      <c r="C275" s="184"/>
      <c r="D275" s="180" t="s">
        <v>134</v>
      </c>
      <c r="E275" s="185" t="s">
        <v>21</v>
      </c>
      <c r="F275" s="186" t="s">
        <v>539</v>
      </c>
      <c r="G275" s="184"/>
      <c r="H275" s="187">
        <v>8</v>
      </c>
      <c r="I275" s="188"/>
      <c r="J275" s="184"/>
      <c r="K275" s="184"/>
      <c r="L275" s="189"/>
      <c r="M275" s="190"/>
      <c r="N275" s="191"/>
      <c r="O275" s="191"/>
      <c r="P275" s="191"/>
      <c r="Q275" s="191"/>
      <c r="R275" s="191"/>
      <c r="S275" s="191"/>
      <c r="T275" s="192"/>
      <c r="AT275" s="193" t="s">
        <v>134</v>
      </c>
      <c r="AU275" s="193" t="s">
        <v>80</v>
      </c>
      <c r="AV275" s="11" t="s">
        <v>86</v>
      </c>
      <c r="AW275" s="11" t="s">
        <v>36</v>
      </c>
      <c r="AX275" s="11" t="s">
        <v>80</v>
      </c>
      <c r="AY275" s="193" t="s">
        <v>122</v>
      </c>
    </row>
    <row r="276" spans="2:63" s="10" customFormat="1" ht="25.9" customHeight="1">
      <c r="B276" s="152"/>
      <c r="C276" s="153"/>
      <c r="D276" s="154" t="s">
        <v>74</v>
      </c>
      <c r="E276" s="155" t="s">
        <v>75</v>
      </c>
      <c r="F276" s="155" t="s">
        <v>540</v>
      </c>
      <c r="G276" s="153"/>
      <c r="H276" s="153"/>
      <c r="I276" s="156"/>
      <c r="J276" s="157">
        <f>BK276</f>
        <v>0</v>
      </c>
      <c r="K276" s="153"/>
      <c r="L276" s="158"/>
      <c r="M276" s="159"/>
      <c r="N276" s="160"/>
      <c r="O276" s="160"/>
      <c r="P276" s="161">
        <f>SUM(P277:P284)</f>
        <v>0</v>
      </c>
      <c r="Q276" s="160"/>
      <c r="R276" s="161">
        <f>SUM(R277:R284)</f>
        <v>0</v>
      </c>
      <c r="S276" s="160"/>
      <c r="T276" s="162">
        <f>SUM(T277:T284)</f>
        <v>0</v>
      </c>
      <c r="AR276" s="163" t="s">
        <v>150</v>
      </c>
      <c r="AT276" s="164" t="s">
        <v>74</v>
      </c>
      <c r="AU276" s="164" t="s">
        <v>75</v>
      </c>
      <c r="AY276" s="163" t="s">
        <v>122</v>
      </c>
      <c r="BK276" s="165">
        <f>SUM(BK277:BK284)</f>
        <v>0</v>
      </c>
    </row>
    <row r="277" spans="2:65" s="1" customFormat="1" ht="16.5" customHeight="1">
      <c r="B277" s="32"/>
      <c r="C277" s="168" t="s">
        <v>541</v>
      </c>
      <c r="D277" s="168" t="s">
        <v>125</v>
      </c>
      <c r="E277" s="169" t="s">
        <v>542</v>
      </c>
      <c r="F277" s="170" t="s">
        <v>543</v>
      </c>
      <c r="G277" s="171" t="s">
        <v>369</v>
      </c>
      <c r="H277" s="172">
        <v>1</v>
      </c>
      <c r="I277" s="173"/>
      <c r="J277" s="174">
        <f>ROUND(I277*H277,2)</f>
        <v>0</v>
      </c>
      <c r="K277" s="170" t="s">
        <v>129</v>
      </c>
      <c r="L277" s="36"/>
      <c r="M277" s="175" t="s">
        <v>21</v>
      </c>
      <c r="N277" s="176" t="s">
        <v>46</v>
      </c>
      <c r="O277" s="58"/>
      <c r="P277" s="177">
        <f>O277*H277</f>
        <v>0</v>
      </c>
      <c r="Q277" s="177">
        <v>0</v>
      </c>
      <c r="R277" s="177">
        <f>Q277*H277</f>
        <v>0</v>
      </c>
      <c r="S277" s="177">
        <v>0</v>
      </c>
      <c r="T277" s="178">
        <f>S277*H277</f>
        <v>0</v>
      </c>
      <c r="AR277" s="15" t="s">
        <v>544</v>
      </c>
      <c r="AT277" s="15" t="s">
        <v>125</v>
      </c>
      <c r="AU277" s="15" t="s">
        <v>80</v>
      </c>
      <c r="AY277" s="15" t="s">
        <v>122</v>
      </c>
      <c r="BE277" s="179">
        <f>IF(N277="základní",J277,0)</f>
        <v>0</v>
      </c>
      <c r="BF277" s="179">
        <f>IF(N277="snížená",J277,0)</f>
        <v>0</v>
      </c>
      <c r="BG277" s="179">
        <f>IF(N277="zákl. přenesená",J277,0)</f>
        <v>0</v>
      </c>
      <c r="BH277" s="179">
        <f>IF(N277="sníž. přenesená",J277,0)</f>
        <v>0</v>
      </c>
      <c r="BI277" s="179">
        <f>IF(N277="nulová",J277,0)</f>
        <v>0</v>
      </c>
      <c r="BJ277" s="15" t="s">
        <v>80</v>
      </c>
      <c r="BK277" s="179">
        <f>ROUND(I277*H277,2)</f>
        <v>0</v>
      </c>
      <c r="BL277" s="15" t="s">
        <v>544</v>
      </c>
      <c r="BM277" s="15" t="s">
        <v>545</v>
      </c>
    </row>
    <row r="278" spans="2:65" s="1" customFormat="1" ht="16.5" customHeight="1">
      <c r="B278" s="32"/>
      <c r="C278" s="168" t="s">
        <v>546</v>
      </c>
      <c r="D278" s="168" t="s">
        <v>125</v>
      </c>
      <c r="E278" s="169" t="s">
        <v>547</v>
      </c>
      <c r="F278" s="170" t="s">
        <v>548</v>
      </c>
      <c r="G278" s="171" t="s">
        <v>84</v>
      </c>
      <c r="H278" s="172">
        <v>108</v>
      </c>
      <c r="I278" s="173"/>
      <c r="J278" s="174">
        <f>ROUND(I278*H278,2)</f>
        <v>0</v>
      </c>
      <c r="K278" s="170" t="s">
        <v>129</v>
      </c>
      <c r="L278" s="36"/>
      <c r="M278" s="175" t="s">
        <v>21</v>
      </c>
      <c r="N278" s="176" t="s">
        <v>46</v>
      </c>
      <c r="O278" s="58"/>
      <c r="P278" s="177">
        <f>O278*H278</f>
        <v>0</v>
      </c>
      <c r="Q278" s="177">
        <v>0</v>
      </c>
      <c r="R278" s="177">
        <f>Q278*H278</f>
        <v>0</v>
      </c>
      <c r="S278" s="177">
        <v>0</v>
      </c>
      <c r="T278" s="178">
        <f>S278*H278</f>
        <v>0</v>
      </c>
      <c r="AR278" s="15" t="s">
        <v>544</v>
      </c>
      <c r="AT278" s="15" t="s">
        <v>125</v>
      </c>
      <c r="AU278" s="15" t="s">
        <v>80</v>
      </c>
      <c r="AY278" s="15" t="s">
        <v>122</v>
      </c>
      <c r="BE278" s="179">
        <f>IF(N278="základní",J278,0)</f>
        <v>0</v>
      </c>
      <c r="BF278" s="179">
        <f>IF(N278="snížená",J278,0)</f>
        <v>0</v>
      </c>
      <c r="BG278" s="179">
        <f>IF(N278="zákl. přenesená",J278,0)</f>
        <v>0</v>
      </c>
      <c r="BH278" s="179">
        <f>IF(N278="sníž. přenesená",J278,0)</f>
        <v>0</v>
      </c>
      <c r="BI278" s="179">
        <f>IF(N278="nulová",J278,0)</f>
        <v>0</v>
      </c>
      <c r="BJ278" s="15" t="s">
        <v>80</v>
      </c>
      <c r="BK278" s="179">
        <f>ROUND(I278*H278,2)</f>
        <v>0</v>
      </c>
      <c r="BL278" s="15" t="s">
        <v>544</v>
      </c>
      <c r="BM278" s="15" t="s">
        <v>549</v>
      </c>
    </row>
    <row r="279" spans="2:51" s="11" customFormat="1" ht="11.25">
      <c r="B279" s="183"/>
      <c r="C279" s="184"/>
      <c r="D279" s="180" t="s">
        <v>134</v>
      </c>
      <c r="E279" s="185" t="s">
        <v>21</v>
      </c>
      <c r="F279" s="186" t="s">
        <v>550</v>
      </c>
      <c r="G279" s="184"/>
      <c r="H279" s="187">
        <v>108</v>
      </c>
      <c r="I279" s="188"/>
      <c r="J279" s="184"/>
      <c r="K279" s="184"/>
      <c r="L279" s="189"/>
      <c r="M279" s="190"/>
      <c r="N279" s="191"/>
      <c r="O279" s="191"/>
      <c r="P279" s="191"/>
      <c r="Q279" s="191"/>
      <c r="R279" s="191"/>
      <c r="S279" s="191"/>
      <c r="T279" s="192"/>
      <c r="AT279" s="193" t="s">
        <v>134</v>
      </c>
      <c r="AU279" s="193" t="s">
        <v>80</v>
      </c>
      <c r="AV279" s="11" t="s">
        <v>86</v>
      </c>
      <c r="AW279" s="11" t="s">
        <v>36</v>
      </c>
      <c r="AX279" s="11" t="s">
        <v>80</v>
      </c>
      <c r="AY279" s="193" t="s">
        <v>122</v>
      </c>
    </row>
    <row r="280" spans="2:65" s="1" customFormat="1" ht="22.5" customHeight="1">
      <c r="B280" s="32"/>
      <c r="C280" s="168" t="s">
        <v>551</v>
      </c>
      <c r="D280" s="168" t="s">
        <v>125</v>
      </c>
      <c r="E280" s="169" t="s">
        <v>552</v>
      </c>
      <c r="F280" s="170" t="s">
        <v>553</v>
      </c>
      <c r="G280" s="171" t="s">
        <v>369</v>
      </c>
      <c r="H280" s="172">
        <v>1</v>
      </c>
      <c r="I280" s="173"/>
      <c r="J280" s="174">
        <f>ROUND(I280*H280,2)</f>
        <v>0</v>
      </c>
      <c r="K280" s="170" t="s">
        <v>129</v>
      </c>
      <c r="L280" s="36"/>
      <c r="M280" s="175" t="s">
        <v>21</v>
      </c>
      <c r="N280" s="176" t="s">
        <v>46</v>
      </c>
      <c r="O280" s="58"/>
      <c r="P280" s="177">
        <f>O280*H280</f>
        <v>0</v>
      </c>
      <c r="Q280" s="177">
        <v>0</v>
      </c>
      <c r="R280" s="177">
        <f>Q280*H280</f>
        <v>0</v>
      </c>
      <c r="S280" s="177">
        <v>0</v>
      </c>
      <c r="T280" s="178">
        <f>S280*H280</f>
        <v>0</v>
      </c>
      <c r="AR280" s="15" t="s">
        <v>544</v>
      </c>
      <c r="AT280" s="15" t="s">
        <v>125</v>
      </c>
      <c r="AU280" s="15" t="s">
        <v>80</v>
      </c>
      <c r="AY280" s="15" t="s">
        <v>122</v>
      </c>
      <c r="BE280" s="179">
        <f>IF(N280="základní",J280,0)</f>
        <v>0</v>
      </c>
      <c r="BF280" s="179">
        <f>IF(N280="snížená",J280,0)</f>
        <v>0</v>
      </c>
      <c r="BG280" s="179">
        <f>IF(N280="zákl. přenesená",J280,0)</f>
        <v>0</v>
      </c>
      <c r="BH280" s="179">
        <f>IF(N280="sníž. přenesená",J280,0)</f>
        <v>0</v>
      </c>
      <c r="BI280" s="179">
        <f>IF(N280="nulová",J280,0)</f>
        <v>0</v>
      </c>
      <c r="BJ280" s="15" t="s">
        <v>80</v>
      </c>
      <c r="BK280" s="179">
        <f>ROUND(I280*H280,2)</f>
        <v>0</v>
      </c>
      <c r="BL280" s="15" t="s">
        <v>544</v>
      </c>
      <c r="BM280" s="15" t="s">
        <v>554</v>
      </c>
    </row>
    <row r="281" spans="2:65" s="1" customFormat="1" ht="16.5" customHeight="1">
      <c r="B281" s="32"/>
      <c r="C281" s="168" t="s">
        <v>555</v>
      </c>
      <c r="D281" s="168" t="s">
        <v>125</v>
      </c>
      <c r="E281" s="169" t="s">
        <v>556</v>
      </c>
      <c r="F281" s="170" t="s">
        <v>557</v>
      </c>
      <c r="G281" s="171" t="s">
        <v>369</v>
      </c>
      <c r="H281" s="172">
        <v>1</v>
      </c>
      <c r="I281" s="173"/>
      <c r="J281" s="174">
        <f>ROUND(I281*H281,2)</f>
        <v>0</v>
      </c>
      <c r="K281" s="170" t="s">
        <v>129</v>
      </c>
      <c r="L281" s="36"/>
      <c r="M281" s="175" t="s">
        <v>21</v>
      </c>
      <c r="N281" s="176" t="s">
        <v>46</v>
      </c>
      <c r="O281" s="58"/>
      <c r="P281" s="177">
        <f>O281*H281</f>
        <v>0</v>
      </c>
      <c r="Q281" s="177">
        <v>0</v>
      </c>
      <c r="R281" s="177">
        <f>Q281*H281</f>
        <v>0</v>
      </c>
      <c r="S281" s="177">
        <v>0</v>
      </c>
      <c r="T281" s="178">
        <f>S281*H281</f>
        <v>0</v>
      </c>
      <c r="AR281" s="15" t="s">
        <v>544</v>
      </c>
      <c r="AT281" s="15" t="s">
        <v>125</v>
      </c>
      <c r="AU281" s="15" t="s">
        <v>80</v>
      </c>
      <c r="AY281" s="15" t="s">
        <v>122</v>
      </c>
      <c r="BE281" s="179">
        <f>IF(N281="základní",J281,0)</f>
        <v>0</v>
      </c>
      <c r="BF281" s="179">
        <f>IF(N281="snížená",J281,0)</f>
        <v>0</v>
      </c>
      <c r="BG281" s="179">
        <f>IF(N281="zákl. přenesená",J281,0)</f>
        <v>0</v>
      </c>
      <c r="BH281" s="179">
        <f>IF(N281="sníž. přenesená",J281,0)</f>
        <v>0</v>
      </c>
      <c r="BI281" s="179">
        <f>IF(N281="nulová",J281,0)</f>
        <v>0</v>
      </c>
      <c r="BJ281" s="15" t="s">
        <v>80</v>
      </c>
      <c r="BK281" s="179">
        <f>ROUND(I281*H281,2)</f>
        <v>0</v>
      </c>
      <c r="BL281" s="15" t="s">
        <v>544</v>
      </c>
      <c r="BM281" s="15" t="s">
        <v>558</v>
      </c>
    </row>
    <row r="282" spans="2:65" s="1" customFormat="1" ht="16.5" customHeight="1">
      <c r="B282" s="32"/>
      <c r="C282" s="168" t="s">
        <v>559</v>
      </c>
      <c r="D282" s="168" t="s">
        <v>125</v>
      </c>
      <c r="E282" s="169" t="s">
        <v>560</v>
      </c>
      <c r="F282" s="170" t="s">
        <v>561</v>
      </c>
      <c r="G282" s="171" t="s">
        <v>369</v>
      </c>
      <c r="H282" s="172">
        <v>1</v>
      </c>
      <c r="I282" s="173"/>
      <c r="J282" s="174">
        <f>ROUND(I282*H282,2)</f>
        <v>0</v>
      </c>
      <c r="K282" s="170" t="s">
        <v>129</v>
      </c>
      <c r="L282" s="36"/>
      <c r="M282" s="175" t="s">
        <v>21</v>
      </c>
      <c r="N282" s="176" t="s">
        <v>46</v>
      </c>
      <c r="O282" s="58"/>
      <c r="P282" s="177">
        <f>O282*H282</f>
        <v>0</v>
      </c>
      <c r="Q282" s="177">
        <v>0</v>
      </c>
      <c r="R282" s="177">
        <f>Q282*H282</f>
        <v>0</v>
      </c>
      <c r="S282" s="177">
        <v>0</v>
      </c>
      <c r="T282" s="178">
        <f>S282*H282</f>
        <v>0</v>
      </c>
      <c r="AR282" s="15" t="s">
        <v>544</v>
      </c>
      <c r="AT282" s="15" t="s">
        <v>125</v>
      </c>
      <c r="AU282" s="15" t="s">
        <v>80</v>
      </c>
      <c r="AY282" s="15" t="s">
        <v>122</v>
      </c>
      <c r="BE282" s="179">
        <f>IF(N282="základní",J282,0)</f>
        <v>0</v>
      </c>
      <c r="BF282" s="179">
        <f>IF(N282="snížená",J282,0)</f>
        <v>0</v>
      </c>
      <c r="BG282" s="179">
        <f>IF(N282="zákl. přenesená",J282,0)</f>
        <v>0</v>
      </c>
      <c r="BH282" s="179">
        <f>IF(N282="sníž. přenesená",J282,0)</f>
        <v>0</v>
      </c>
      <c r="BI282" s="179">
        <f>IF(N282="nulová",J282,0)</f>
        <v>0</v>
      </c>
      <c r="BJ282" s="15" t="s">
        <v>80</v>
      </c>
      <c r="BK282" s="179">
        <f>ROUND(I282*H282,2)</f>
        <v>0</v>
      </c>
      <c r="BL282" s="15" t="s">
        <v>544</v>
      </c>
      <c r="BM282" s="15" t="s">
        <v>562</v>
      </c>
    </row>
    <row r="283" spans="2:65" s="1" customFormat="1" ht="16.5" customHeight="1">
      <c r="B283" s="32"/>
      <c r="C283" s="168" t="s">
        <v>563</v>
      </c>
      <c r="D283" s="168" t="s">
        <v>125</v>
      </c>
      <c r="E283" s="169" t="s">
        <v>564</v>
      </c>
      <c r="F283" s="170" t="s">
        <v>565</v>
      </c>
      <c r="G283" s="171" t="s">
        <v>369</v>
      </c>
      <c r="H283" s="172">
        <v>1</v>
      </c>
      <c r="I283" s="173"/>
      <c r="J283" s="174">
        <f>ROUND(I283*H283,2)</f>
        <v>0</v>
      </c>
      <c r="K283" s="170" t="s">
        <v>129</v>
      </c>
      <c r="L283" s="36"/>
      <c r="M283" s="175" t="s">
        <v>21</v>
      </c>
      <c r="N283" s="176" t="s">
        <v>46</v>
      </c>
      <c r="O283" s="58"/>
      <c r="P283" s="177">
        <f>O283*H283</f>
        <v>0</v>
      </c>
      <c r="Q283" s="177">
        <v>0</v>
      </c>
      <c r="R283" s="177">
        <f>Q283*H283</f>
        <v>0</v>
      </c>
      <c r="S283" s="177">
        <v>0</v>
      </c>
      <c r="T283" s="178">
        <f>S283*H283</f>
        <v>0</v>
      </c>
      <c r="AR283" s="15" t="s">
        <v>544</v>
      </c>
      <c r="AT283" s="15" t="s">
        <v>125</v>
      </c>
      <c r="AU283" s="15" t="s">
        <v>80</v>
      </c>
      <c r="AY283" s="15" t="s">
        <v>122</v>
      </c>
      <c r="BE283" s="179">
        <f>IF(N283="základní",J283,0)</f>
        <v>0</v>
      </c>
      <c r="BF283" s="179">
        <f>IF(N283="snížená",J283,0)</f>
        <v>0</v>
      </c>
      <c r="BG283" s="179">
        <f>IF(N283="zákl. přenesená",J283,0)</f>
        <v>0</v>
      </c>
      <c r="BH283" s="179">
        <f>IF(N283="sníž. přenesená",J283,0)</f>
        <v>0</v>
      </c>
      <c r="BI283" s="179">
        <f>IF(N283="nulová",J283,0)</f>
        <v>0</v>
      </c>
      <c r="BJ283" s="15" t="s">
        <v>80</v>
      </c>
      <c r="BK283" s="179">
        <f>ROUND(I283*H283,2)</f>
        <v>0</v>
      </c>
      <c r="BL283" s="15" t="s">
        <v>544</v>
      </c>
      <c r="BM283" s="15" t="s">
        <v>566</v>
      </c>
    </row>
    <row r="284" spans="2:65" s="1" customFormat="1" ht="16.5" customHeight="1">
      <c r="B284" s="32"/>
      <c r="C284" s="168" t="s">
        <v>567</v>
      </c>
      <c r="D284" s="168" t="s">
        <v>125</v>
      </c>
      <c r="E284" s="169" t="s">
        <v>568</v>
      </c>
      <c r="F284" s="170" t="s">
        <v>569</v>
      </c>
      <c r="G284" s="171" t="s">
        <v>369</v>
      </c>
      <c r="H284" s="172">
        <v>1</v>
      </c>
      <c r="I284" s="173"/>
      <c r="J284" s="174">
        <f>ROUND(I284*H284,2)</f>
        <v>0</v>
      </c>
      <c r="K284" s="170" t="s">
        <v>129</v>
      </c>
      <c r="L284" s="36"/>
      <c r="M284" s="215" t="s">
        <v>21</v>
      </c>
      <c r="N284" s="216" t="s">
        <v>46</v>
      </c>
      <c r="O284" s="217"/>
      <c r="P284" s="218">
        <f>O284*H284</f>
        <v>0</v>
      </c>
      <c r="Q284" s="218">
        <v>0</v>
      </c>
      <c r="R284" s="218">
        <f>Q284*H284</f>
        <v>0</v>
      </c>
      <c r="S284" s="218">
        <v>0</v>
      </c>
      <c r="T284" s="219">
        <f>S284*H284</f>
        <v>0</v>
      </c>
      <c r="AR284" s="15" t="s">
        <v>544</v>
      </c>
      <c r="AT284" s="15" t="s">
        <v>125</v>
      </c>
      <c r="AU284" s="15" t="s">
        <v>80</v>
      </c>
      <c r="AY284" s="15" t="s">
        <v>122</v>
      </c>
      <c r="BE284" s="179">
        <f>IF(N284="základní",J284,0)</f>
        <v>0</v>
      </c>
      <c r="BF284" s="179">
        <f>IF(N284="snížená",J284,0)</f>
        <v>0</v>
      </c>
      <c r="BG284" s="179">
        <f>IF(N284="zákl. přenesená",J284,0)</f>
        <v>0</v>
      </c>
      <c r="BH284" s="179">
        <f>IF(N284="sníž. přenesená",J284,0)</f>
        <v>0</v>
      </c>
      <c r="BI284" s="179">
        <f>IF(N284="nulová",J284,0)</f>
        <v>0</v>
      </c>
      <c r="BJ284" s="15" t="s">
        <v>80</v>
      </c>
      <c r="BK284" s="179">
        <f>ROUND(I284*H284,2)</f>
        <v>0</v>
      </c>
      <c r="BL284" s="15" t="s">
        <v>544</v>
      </c>
      <c r="BM284" s="15" t="s">
        <v>570</v>
      </c>
    </row>
    <row r="285" spans="2:12" s="1" customFormat="1" ht="6.95" customHeight="1">
      <c r="B285" s="44"/>
      <c r="C285" s="45"/>
      <c r="D285" s="45"/>
      <c r="E285" s="45"/>
      <c r="F285" s="45"/>
      <c r="G285" s="45"/>
      <c r="H285" s="45"/>
      <c r="I285" s="119"/>
      <c r="J285" s="45"/>
      <c r="K285" s="45"/>
      <c r="L285" s="36"/>
    </row>
  </sheetData>
  <sheetProtection algorithmName="SHA-512" hashValue="co0NMJwle7U3FOXntw4H+nEqO+UtvbU2JYowJSpfCmNN9Z8WoIXTPI43ezFaOUbQONqO0sJseMHLLsyzI4judg==" saltValue="3tijInsz2Z/RDkMZh5QWIvQ4pLr4lh8OR85IG/uC/9qA/rTzrJ8x3tfLXskchTmlsEWSIh4ISLnJEpM6bko1Fg==" spinCount="100000" sheet="1" objects="1" scenarios="1" formatColumns="0" formatRows="0" autoFilter="0"/>
  <autoFilter ref="C87:K284"/>
  <mergeCells count="6">
    <mergeCell ref="L2:V2"/>
    <mergeCell ref="E7:H7"/>
    <mergeCell ref="E16:H16"/>
    <mergeCell ref="E25:H25"/>
    <mergeCell ref="E46:H46"/>
    <mergeCell ref="E80:H80"/>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workbookViewId="0" topLeftCell="A1"/>
  </sheetViews>
  <sheetFormatPr defaultColWidth="9.140625" defaultRowHeight="12"/>
  <cols>
    <col min="1" max="1" width="8.28125" style="220" customWidth="1"/>
    <col min="2" max="2" width="1.7109375" style="220" customWidth="1"/>
    <col min="3" max="4" width="5.00390625" style="220" customWidth="1"/>
    <col min="5" max="5" width="11.7109375" style="220" customWidth="1"/>
    <col min="6" max="6" width="9.140625" style="220" customWidth="1"/>
    <col min="7" max="7" width="5.00390625" style="220" customWidth="1"/>
    <col min="8" max="8" width="77.8515625" style="220" customWidth="1"/>
    <col min="9" max="10" width="20.00390625" style="220" customWidth="1"/>
    <col min="11" max="11" width="1.7109375" style="220" customWidth="1"/>
  </cols>
  <sheetData>
    <row r="1" ht="37.5" customHeight="1"/>
    <row r="2" spans="2:11" ht="7.5" customHeight="1">
      <c r="B2" s="221"/>
      <c r="C2" s="222"/>
      <c r="D2" s="222"/>
      <c r="E2" s="222"/>
      <c r="F2" s="222"/>
      <c r="G2" s="222"/>
      <c r="H2" s="222"/>
      <c r="I2" s="222"/>
      <c r="J2" s="222"/>
      <c r="K2" s="223"/>
    </row>
    <row r="3" spans="2:11" s="13" customFormat="1" ht="45" customHeight="1">
      <c r="B3" s="224"/>
      <c r="C3" s="345" t="s">
        <v>571</v>
      </c>
      <c r="D3" s="345"/>
      <c r="E3" s="345"/>
      <c r="F3" s="345"/>
      <c r="G3" s="345"/>
      <c r="H3" s="345"/>
      <c r="I3" s="345"/>
      <c r="J3" s="345"/>
      <c r="K3" s="225"/>
    </row>
    <row r="4" spans="2:11" ht="25.5" customHeight="1">
      <c r="B4" s="226"/>
      <c r="C4" s="348" t="s">
        <v>572</v>
      </c>
      <c r="D4" s="348"/>
      <c r="E4" s="348"/>
      <c r="F4" s="348"/>
      <c r="G4" s="348"/>
      <c r="H4" s="348"/>
      <c r="I4" s="348"/>
      <c r="J4" s="348"/>
      <c r="K4" s="227"/>
    </row>
    <row r="5" spans="2:11" ht="5.25" customHeight="1">
      <c r="B5" s="226"/>
      <c r="C5" s="228"/>
      <c r="D5" s="228"/>
      <c r="E5" s="228"/>
      <c r="F5" s="228"/>
      <c r="G5" s="228"/>
      <c r="H5" s="228"/>
      <c r="I5" s="228"/>
      <c r="J5" s="228"/>
      <c r="K5" s="227"/>
    </row>
    <row r="6" spans="2:11" ht="15" customHeight="1">
      <c r="B6" s="226"/>
      <c r="C6" s="346" t="s">
        <v>573</v>
      </c>
      <c r="D6" s="346"/>
      <c r="E6" s="346"/>
      <c r="F6" s="346"/>
      <c r="G6" s="346"/>
      <c r="H6" s="346"/>
      <c r="I6" s="346"/>
      <c r="J6" s="346"/>
      <c r="K6" s="227"/>
    </row>
    <row r="7" spans="2:11" ht="15" customHeight="1">
      <c r="B7" s="230"/>
      <c r="C7" s="346" t="s">
        <v>574</v>
      </c>
      <c r="D7" s="346"/>
      <c r="E7" s="346"/>
      <c r="F7" s="346"/>
      <c r="G7" s="346"/>
      <c r="H7" s="346"/>
      <c r="I7" s="346"/>
      <c r="J7" s="346"/>
      <c r="K7" s="227"/>
    </row>
    <row r="8" spans="2:11" ht="12.75" customHeight="1">
      <c r="B8" s="230"/>
      <c r="C8" s="229"/>
      <c r="D8" s="229"/>
      <c r="E8" s="229"/>
      <c r="F8" s="229"/>
      <c r="G8" s="229"/>
      <c r="H8" s="229"/>
      <c r="I8" s="229"/>
      <c r="J8" s="229"/>
      <c r="K8" s="227"/>
    </row>
    <row r="9" spans="2:11" ht="15" customHeight="1">
      <c r="B9" s="230"/>
      <c r="C9" s="346" t="s">
        <v>575</v>
      </c>
      <c r="D9" s="346"/>
      <c r="E9" s="346"/>
      <c r="F9" s="346"/>
      <c r="G9" s="346"/>
      <c r="H9" s="346"/>
      <c r="I9" s="346"/>
      <c r="J9" s="346"/>
      <c r="K9" s="227"/>
    </row>
    <row r="10" spans="2:11" ht="15" customHeight="1">
      <c r="B10" s="230"/>
      <c r="C10" s="229"/>
      <c r="D10" s="346" t="s">
        <v>576</v>
      </c>
      <c r="E10" s="346"/>
      <c r="F10" s="346"/>
      <c r="G10" s="346"/>
      <c r="H10" s="346"/>
      <c r="I10" s="346"/>
      <c r="J10" s="346"/>
      <c r="K10" s="227"/>
    </row>
    <row r="11" spans="2:11" ht="15" customHeight="1">
      <c r="B11" s="230"/>
      <c r="C11" s="231"/>
      <c r="D11" s="346" t="s">
        <v>577</v>
      </c>
      <c r="E11" s="346"/>
      <c r="F11" s="346"/>
      <c r="G11" s="346"/>
      <c r="H11" s="346"/>
      <c r="I11" s="346"/>
      <c r="J11" s="346"/>
      <c r="K11" s="227"/>
    </row>
    <row r="12" spans="2:11" ht="15" customHeight="1">
      <c r="B12" s="230"/>
      <c r="C12" s="231"/>
      <c r="D12" s="229"/>
      <c r="E12" s="229"/>
      <c r="F12" s="229"/>
      <c r="G12" s="229"/>
      <c r="H12" s="229"/>
      <c r="I12" s="229"/>
      <c r="J12" s="229"/>
      <c r="K12" s="227"/>
    </row>
    <row r="13" spans="2:11" ht="15" customHeight="1">
      <c r="B13" s="230"/>
      <c r="C13" s="231"/>
      <c r="D13" s="232" t="s">
        <v>578</v>
      </c>
      <c r="E13" s="229"/>
      <c r="F13" s="229"/>
      <c r="G13" s="229"/>
      <c r="H13" s="229"/>
      <c r="I13" s="229"/>
      <c r="J13" s="229"/>
      <c r="K13" s="227"/>
    </row>
    <row r="14" spans="2:11" ht="12.75" customHeight="1">
      <c r="B14" s="230"/>
      <c r="C14" s="231"/>
      <c r="D14" s="231"/>
      <c r="E14" s="231"/>
      <c r="F14" s="231"/>
      <c r="G14" s="231"/>
      <c r="H14" s="231"/>
      <c r="I14" s="231"/>
      <c r="J14" s="231"/>
      <c r="K14" s="227"/>
    </row>
    <row r="15" spans="2:11" ht="15" customHeight="1">
      <c r="B15" s="230"/>
      <c r="C15" s="231"/>
      <c r="D15" s="346" t="s">
        <v>579</v>
      </c>
      <c r="E15" s="346"/>
      <c r="F15" s="346"/>
      <c r="G15" s="346"/>
      <c r="H15" s="346"/>
      <c r="I15" s="346"/>
      <c r="J15" s="346"/>
      <c r="K15" s="227"/>
    </row>
    <row r="16" spans="2:11" ht="15" customHeight="1">
      <c r="B16" s="230"/>
      <c r="C16" s="231"/>
      <c r="D16" s="346" t="s">
        <v>580</v>
      </c>
      <c r="E16" s="346"/>
      <c r="F16" s="346"/>
      <c r="G16" s="346"/>
      <c r="H16" s="346"/>
      <c r="I16" s="346"/>
      <c r="J16" s="346"/>
      <c r="K16" s="227"/>
    </row>
    <row r="17" spans="2:11" ht="15" customHeight="1">
      <c r="B17" s="230"/>
      <c r="C17" s="231"/>
      <c r="D17" s="346" t="s">
        <v>581</v>
      </c>
      <c r="E17" s="346"/>
      <c r="F17" s="346"/>
      <c r="G17" s="346"/>
      <c r="H17" s="346"/>
      <c r="I17" s="346"/>
      <c r="J17" s="346"/>
      <c r="K17" s="227"/>
    </row>
    <row r="18" spans="2:11" ht="15" customHeight="1">
      <c r="B18" s="230"/>
      <c r="C18" s="231"/>
      <c r="D18" s="231"/>
      <c r="E18" s="233" t="s">
        <v>79</v>
      </c>
      <c r="F18" s="346" t="s">
        <v>582</v>
      </c>
      <c r="G18" s="346"/>
      <c r="H18" s="346"/>
      <c r="I18" s="346"/>
      <c r="J18" s="346"/>
      <c r="K18" s="227"/>
    </row>
    <row r="19" spans="2:11" ht="15" customHeight="1">
      <c r="B19" s="230"/>
      <c r="C19" s="231"/>
      <c r="D19" s="231"/>
      <c r="E19" s="233" t="s">
        <v>583</v>
      </c>
      <c r="F19" s="346" t="s">
        <v>584</v>
      </c>
      <c r="G19" s="346"/>
      <c r="H19" s="346"/>
      <c r="I19" s="346"/>
      <c r="J19" s="346"/>
      <c r="K19" s="227"/>
    </row>
    <row r="20" spans="2:11" ht="15" customHeight="1">
      <c r="B20" s="230"/>
      <c r="C20" s="231"/>
      <c r="D20" s="231"/>
      <c r="E20" s="233" t="s">
        <v>585</v>
      </c>
      <c r="F20" s="346" t="s">
        <v>586</v>
      </c>
      <c r="G20" s="346"/>
      <c r="H20" s="346"/>
      <c r="I20" s="346"/>
      <c r="J20" s="346"/>
      <c r="K20" s="227"/>
    </row>
    <row r="21" spans="2:11" ht="15" customHeight="1">
      <c r="B21" s="230"/>
      <c r="C21" s="231"/>
      <c r="D21" s="231"/>
      <c r="E21" s="233" t="s">
        <v>587</v>
      </c>
      <c r="F21" s="346" t="s">
        <v>588</v>
      </c>
      <c r="G21" s="346"/>
      <c r="H21" s="346"/>
      <c r="I21" s="346"/>
      <c r="J21" s="346"/>
      <c r="K21" s="227"/>
    </row>
    <row r="22" spans="2:11" ht="15" customHeight="1">
      <c r="B22" s="230"/>
      <c r="C22" s="231"/>
      <c r="D22" s="231"/>
      <c r="E22" s="233" t="s">
        <v>589</v>
      </c>
      <c r="F22" s="346" t="s">
        <v>590</v>
      </c>
      <c r="G22" s="346"/>
      <c r="H22" s="346"/>
      <c r="I22" s="346"/>
      <c r="J22" s="346"/>
      <c r="K22" s="227"/>
    </row>
    <row r="23" spans="2:11" ht="15" customHeight="1">
      <c r="B23" s="230"/>
      <c r="C23" s="231"/>
      <c r="D23" s="231"/>
      <c r="E23" s="233" t="s">
        <v>591</v>
      </c>
      <c r="F23" s="346" t="s">
        <v>592</v>
      </c>
      <c r="G23" s="346"/>
      <c r="H23" s="346"/>
      <c r="I23" s="346"/>
      <c r="J23" s="346"/>
      <c r="K23" s="227"/>
    </row>
    <row r="24" spans="2:11" ht="12.75" customHeight="1">
      <c r="B24" s="230"/>
      <c r="C24" s="231"/>
      <c r="D24" s="231"/>
      <c r="E24" s="231"/>
      <c r="F24" s="231"/>
      <c r="G24" s="231"/>
      <c r="H24" s="231"/>
      <c r="I24" s="231"/>
      <c r="J24" s="231"/>
      <c r="K24" s="227"/>
    </row>
    <row r="25" spans="2:11" ht="15" customHeight="1">
      <c r="B25" s="230"/>
      <c r="C25" s="346" t="s">
        <v>593</v>
      </c>
      <c r="D25" s="346"/>
      <c r="E25" s="346"/>
      <c r="F25" s="346"/>
      <c r="G25" s="346"/>
      <c r="H25" s="346"/>
      <c r="I25" s="346"/>
      <c r="J25" s="346"/>
      <c r="K25" s="227"/>
    </row>
    <row r="26" spans="2:11" ht="15" customHeight="1">
      <c r="B26" s="230"/>
      <c r="C26" s="346" t="s">
        <v>594</v>
      </c>
      <c r="D26" s="346"/>
      <c r="E26" s="346"/>
      <c r="F26" s="346"/>
      <c r="G26" s="346"/>
      <c r="H26" s="346"/>
      <c r="I26" s="346"/>
      <c r="J26" s="346"/>
      <c r="K26" s="227"/>
    </row>
    <row r="27" spans="2:11" ht="15" customHeight="1">
      <c r="B27" s="230"/>
      <c r="C27" s="229"/>
      <c r="D27" s="346" t="s">
        <v>595</v>
      </c>
      <c r="E27" s="346"/>
      <c r="F27" s="346"/>
      <c r="G27" s="346"/>
      <c r="H27" s="346"/>
      <c r="I27" s="346"/>
      <c r="J27" s="346"/>
      <c r="K27" s="227"/>
    </row>
    <row r="28" spans="2:11" ht="15" customHeight="1">
      <c r="B28" s="230"/>
      <c r="C28" s="231"/>
      <c r="D28" s="346" t="s">
        <v>596</v>
      </c>
      <c r="E28" s="346"/>
      <c r="F28" s="346"/>
      <c r="G28" s="346"/>
      <c r="H28" s="346"/>
      <c r="I28" s="346"/>
      <c r="J28" s="346"/>
      <c r="K28" s="227"/>
    </row>
    <row r="29" spans="2:11" ht="12.75" customHeight="1">
      <c r="B29" s="230"/>
      <c r="C29" s="231"/>
      <c r="D29" s="231"/>
      <c r="E29" s="231"/>
      <c r="F29" s="231"/>
      <c r="G29" s="231"/>
      <c r="H29" s="231"/>
      <c r="I29" s="231"/>
      <c r="J29" s="231"/>
      <c r="K29" s="227"/>
    </row>
    <row r="30" spans="2:11" ht="15" customHeight="1">
      <c r="B30" s="230"/>
      <c r="C30" s="231"/>
      <c r="D30" s="346" t="s">
        <v>597</v>
      </c>
      <c r="E30" s="346"/>
      <c r="F30" s="346"/>
      <c r="G30" s="346"/>
      <c r="H30" s="346"/>
      <c r="I30" s="346"/>
      <c r="J30" s="346"/>
      <c r="K30" s="227"/>
    </row>
    <row r="31" spans="2:11" ht="15" customHeight="1">
      <c r="B31" s="230"/>
      <c r="C31" s="231"/>
      <c r="D31" s="346" t="s">
        <v>598</v>
      </c>
      <c r="E31" s="346"/>
      <c r="F31" s="346"/>
      <c r="G31" s="346"/>
      <c r="H31" s="346"/>
      <c r="I31" s="346"/>
      <c r="J31" s="346"/>
      <c r="K31" s="227"/>
    </row>
    <row r="32" spans="2:11" ht="12.75" customHeight="1">
      <c r="B32" s="230"/>
      <c r="C32" s="231"/>
      <c r="D32" s="231"/>
      <c r="E32" s="231"/>
      <c r="F32" s="231"/>
      <c r="G32" s="231"/>
      <c r="H32" s="231"/>
      <c r="I32" s="231"/>
      <c r="J32" s="231"/>
      <c r="K32" s="227"/>
    </row>
    <row r="33" spans="2:11" ht="15" customHeight="1">
      <c r="B33" s="230"/>
      <c r="C33" s="231"/>
      <c r="D33" s="346" t="s">
        <v>599</v>
      </c>
      <c r="E33" s="346"/>
      <c r="F33" s="346"/>
      <c r="G33" s="346"/>
      <c r="H33" s="346"/>
      <c r="I33" s="346"/>
      <c r="J33" s="346"/>
      <c r="K33" s="227"/>
    </row>
    <row r="34" spans="2:11" ht="15" customHeight="1">
      <c r="B34" s="230"/>
      <c r="C34" s="231"/>
      <c r="D34" s="346" t="s">
        <v>600</v>
      </c>
      <c r="E34" s="346"/>
      <c r="F34" s="346"/>
      <c r="G34" s="346"/>
      <c r="H34" s="346"/>
      <c r="I34" s="346"/>
      <c r="J34" s="346"/>
      <c r="K34" s="227"/>
    </row>
    <row r="35" spans="2:11" ht="15" customHeight="1">
      <c r="B35" s="230"/>
      <c r="C35" s="231"/>
      <c r="D35" s="346" t="s">
        <v>601</v>
      </c>
      <c r="E35" s="346"/>
      <c r="F35" s="346"/>
      <c r="G35" s="346"/>
      <c r="H35" s="346"/>
      <c r="I35" s="346"/>
      <c r="J35" s="346"/>
      <c r="K35" s="227"/>
    </row>
    <row r="36" spans="2:11" ht="15" customHeight="1">
      <c r="B36" s="230"/>
      <c r="C36" s="231"/>
      <c r="D36" s="229"/>
      <c r="E36" s="232" t="s">
        <v>108</v>
      </c>
      <c r="F36" s="229"/>
      <c r="G36" s="346" t="s">
        <v>602</v>
      </c>
      <c r="H36" s="346"/>
      <c r="I36" s="346"/>
      <c r="J36" s="346"/>
      <c r="K36" s="227"/>
    </row>
    <row r="37" spans="2:11" ht="30.75" customHeight="1">
      <c r="B37" s="230"/>
      <c r="C37" s="231"/>
      <c r="D37" s="229"/>
      <c r="E37" s="232" t="s">
        <v>603</v>
      </c>
      <c r="F37" s="229"/>
      <c r="G37" s="346" t="s">
        <v>604</v>
      </c>
      <c r="H37" s="346"/>
      <c r="I37" s="346"/>
      <c r="J37" s="346"/>
      <c r="K37" s="227"/>
    </row>
    <row r="38" spans="2:11" ht="15" customHeight="1">
      <c r="B38" s="230"/>
      <c r="C38" s="231"/>
      <c r="D38" s="229"/>
      <c r="E38" s="232" t="s">
        <v>56</v>
      </c>
      <c r="F38" s="229"/>
      <c r="G38" s="346" t="s">
        <v>605</v>
      </c>
      <c r="H38" s="346"/>
      <c r="I38" s="346"/>
      <c r="J38" s="346"/>
      <c r="K38" s="227"/>
    </row>
    <row r="39" spans="2:11" ht="15" customHeight="1">
      <c r="B39" s="230"/>
      <c r="C39" s="231"/>
      <c r="D39" s="229"/>
      <c r="E39" s="232" t="s">
        <v>57</v>
      </c>
      <c r="F39" s="229"/>
      <c r="G39" s="346" t="s">
        <v>606</v>
      </c>
      <c r="H39" s="346"/>
      <c r="I39" s="346"/>
      <c r="J39" s="346"/>
      <c r="K39" s="227"/>
    </row>
    <row r="40" spans="2:11" ht="15" customHeight="1">
      <c r="B40" s="230"/>
      <c r="C40" s="231"/>
      <c r="D40" s="229"/>
      <c r="E40" s="232" t="s">
        <v>109</v>
      </c>
      <c r="F40" s="229"/>
      <c r="G40" s="346" t="s">
        <v>607</v>
      </c>
      <c r="H40" s="346"/>
      <c r="I40" s="346"/>
      <c r="J40" s="346"/>
      <c r="K40" s="227"/>
    </row>
    <row r="41" spans="2:11" ht="15" customHeight="1">
      <c r="B41" s="230"/>
      <c r="C41" s="231"/>
      <c r="D41" s="229"/>
      <c r="E41" s="232" t="s">
        <v>110</v>
      </c>
      <c r="F41" s="229"/>
      <c r="G41" s="346" t="s">
        <v>608</v>
      </c>
      <c r="H41" s="346"/>
      <c r="I41" s="346"/>
      <c r="J41" s="346"/>
      <c r="K41" s="227"/>
    </row>
    <row r="42" spans="2:11" ht="15" customHeight="1">
      <c r="B42" s="230"/>
      <c r="C42" s="231"/>
      <c r="D42" s="229"/>
      <c r="E42" s="232" t="s">
        <v>609</v>
      </c>
      <c r="F42" s="229"/>
      <c r="G42" s="346" t="s">
        <v>610</v>
      </c>
      <c r="H42" s="346"/>
      <c r="I42" s="346"/>
      <c r="J42" s="346"/>
      <c r="K42" s="227"/>
    </row>
    <row r="43" spans="2:11" ht="15" customHeight="1">
      <c r="B43" s="230"/>
      <c r="C43" s="231"/>
      <c r="D43" s="229"/>
      <c r="E43" s="232"/>
      <c r="F43" s="229"/>
      <c r="G43" s="346" t="s">
        <v>611</v>
      </c>
      <c r="H43" s="346"/>
      <c r="I43" s="346"/>
      <c r="J43" s="346"/>
      <c r="K43" s="227"/>
    </row>
    <row r="44" spans="2:11" ht="15" customHeight="1">
      <c r="B44" s="230"/>
      <c r="C44" s="231"/>
      <c r="D44" s="229"/>
      <c r="E44" s="232" t="s">
        <v>612</v>
      </c>
      <c r="F44" s="229"/>
      <c r="G44" s="346" t="s">
        <v>613</v>
      </c>
      <c r="H44" s="346"/>
      <c r="I44" s="346"/>
      <c r="J44" s="346"/>
      <c r="K44" s="227"/>
    </row>
    <row r="45" spans="2:11" ht="15" customHeight="1">
      <c r="B45" s="230"/>
      <c r="C45" s="231"/>
      <c r="D45" s="229"/>
      <c r="E45" s="232" t="s">
        <v>112</v>
      </c>
      <c r="F45" s="229"/>
      <c r="G45" s="346" t="s">
        <v>614</v>
      </c>
      <c r="H45" s="346"/>
      <c r="I45" s="346"/>
      <c r="J45" s="346"/>
      <c r="K45" s="227"/>
    </row>
    <row r="46" spans="2:11" ht="12.75" customHeight="1">
      <c r="B46" s="230"/>
      <c r="C46" s="231"/>
      <c r="D46" s="229"/>
      <c r="E46" s="229"/>
      <c r="F46" s="229"/>
      <c r="G46" s="229"/>
      <c r="H46" s="229"/>
      <c r="I46" s="229"/>
      <c r="J46" s="229"/>
      <c r="K46" s="227"/>
    </row>
    <row r="47" spans="2:11" ht="15" customHeight="1">
      <c r="B47" s="230"/>
      <c r="C47" s="231"/>
      <c r="D47" s="346" t="s">
        <v>615</v>
      </c>
      <c r="E47" s="346"/>
      <c r="F47" s="346"/>
      <c r="G47" s="346"/>
      <c r="H47" s="346"/>
      <c r="I47" s="346"/>
      <c r="J47" s="346"/>
      <c r="K47" s="227"/>
    </row>
    <row r="48" spans="2:11" ht="15" customHeight="1">
      <c r="B48" s="230"/>
      <c r="C48" s="231"/>
      <c r="D48" s="231"/>
      <c r="E48" s="346" t="s">
        <v>616</v>
      </c>
      <c r="F48" s="346"/>
      <c r="G48" s="346"/>
      <c r="H48" s="346"/>
      <c r="I48" s="346"/>
      <c r="J48" s="346"/>
      <c r="K48" s="227"/>
    </row>
    <row r="49" spans="2:11" ht="15" customHeight="1">
      <c r="B49" s="230"/>
      <c r="C49" s="231"/>
      <c r="D49" s="231"/>
      <c r="E49" s="346" t="s">
        <v>617</v>
      </c>
      <c r="F49" s="346"/>
      <c r="G49" s="346"/>
      <c r="H49" s="346"/>
      <c r="I49" s="346"/>
      <c r="J49" s="346"/>
      <c r="K49" s="227"/>
    </row>
    <row r="50" spans="2:11" ht="15" customHeight="1">
      <c r="B50" s="230"/>
      <c r="C50" s="231"/>
      <c r="D50" s="231"/>
      <c r="E50" s="346" t="s">
        <v>618</v>
      </c>
      <c r="F50" s="346"/>
      <c r="G50" s="346"/>
      <c r="H50" s="346"/>
      <c r="I50" s="346"/>
      <c r="J50" s="346"/>
      <c r="K50" s="227"/>
    </row>
    <row r="51" spans="2:11" ht="15" customHeight="1">
      <c r="B51" s="230"/>
      <c r="C51" s="231"/>
      <c r="D51" s="346" t="s">
        <v>619</v>
      </c>
      <c r="E51" s="346"/>
      <c r="F51" s="346"/>
      <c r="G51" s="346"/>
      <c r="H51" s="346"/>
      <c r="I51" s="346"/>
      <c r="J51" s="346"/>
      <c r="K51" s="227"/>
    </row>
    <row r="52" spans="2:11" ht="25.5" customHeight="1">
      <c r="B52" s="226"/>
      <c r="C52" s="348" t="s">
        <v>620</v>
      </c>
      <c r="D52" s="348"/>
      <c r="E52" s="348"/>
      <c r="F52" s="348"/>
      <c r="G52" s="348"/>
      <c r="H52" s="348"/>
      <c r="I52" s="348"/>
      <c r="J52" s="348"/>
      <c r="K52" s="227"/>
    </row>
    <row r="53" spans="2:11" ht="5.25" customHeight="1">
      <c r="B53" s="226"/>
      <c r="C53" s="228"/>
      <c r="D53" s="228"/>
      <c r="E53" s="228"/>
      <c r="F53" s="228"/>
      <c r="G53" s="228"/>
      <c r="H53" s="228"/>
      <c r="I53" s="228"/>
      <c r="J53" s="228"/>
      <c r="K53" s="227"/>
    </row>
    <row r="54" spans="2:11" ht="15" customHeight="1">
      <c r="B54" s="226"/>
      <c r="C54" s="346" t="s">
        <v>621</v>
      </c>
      <c r="D54" s="346"/>
      <c r="E54" s="346"/>
      <c r="F54" s="346"/>
      <c r="G54" s="346"/>
      <c r="H54" s="346"/>
      <c r="I54" s="346"/>
      <c r="J54" s="346"/>
      <c r="K54" s="227"/>
    </row>
    <row r="55" spans="2:11" ht="15" customHeight="1">
      <c r="B55" s="226"/>
      <c r="C55" s="346" t="s">
        <v>622</v>
      </c>
      <c r="D55" s="346"/>
      <c r="E55" s="346"/>
      <c r="F55" s="346"/>
      <c r="G55" s="346"/>
      <c r="H55" s="346"/>
      <c r="I55" s="346"/>
      <c r="J55" s="346"/>
      <c r="K55" s="227"/>
    </row>
    <row r="56" spans="2:11" ht="12.75" customHeight="1">
      <c r="B56" s="226"/>
      <c r="C56" s="229"/>
      <c r="D56" s="229"/>
      <c r="E56" s="229"/>
      <c r="F56" s="229"/>
      <c r="G56" s="229"/>
      <c r="H56" s="229"/>
      <c r="I56" s="229"/>
      <c r="J56" s="229"/>
      <c r="K56" s="227"/>
    </row>
    <row r="57" spans="2:11" ht="15" customHeight="1">
      <c r="B57" s="226"/>
      <c r="C57" s="346" t="s">
        <v>623</v>
      </c>
      <c r="D57" s="346"/>
      <c r="E57" s="346"/>
      <c r="F57" s="346"/>
      <c r="G57" s="346"/>
      <c r="H57" s="346"/>
      <c r="I57" s="346"/>
      <c r="J57" s="346"/>
      <c r="K57" s="227"/>
    </row>
    <row r="58" spans="2:11" ht="15" customHeight="1">
      <c r="B58" s="226"/>
      <c r="C58" s="231"/>
      <c r="D58" s="346" t="s">
        <v>624</v>
      </c>
      <c r="E58" s="346"/>
      <c r="F58" s="346"/>
      <c r="G58" s="346"/>
      <c r="H58" s="346"/>
      <c r="I58" s="346"/>
      <c r="J58" s="346"/>
      <c r="K58" s="227"/>
    </row>
    <row r="59" spans="2:11" ht="15" customHeight="1">
      <c r="B59" s="226"/>
      <c r="C59" s="231"/>
      <c r="D59" s="346" t="s">
        <v>625</v>
      </c>
      <c r="E59" s="346"/>
      <c r="F59" s="346"/>
      <c r="G59" s="346"/>
      <c r="H59" s="346"/>
      <c r="I59" s="346"/>
      <c r="J59" s="346"/>
      <c r="K59" s="227"/>
    </row>
    <row r="60" spans="2:11" ht="15" customHeight="1">
      <c r="B60" s="226"/>
      <c r="C60" s="231"/>
      <c r="D60" s="346" t="s">
        <v>626</v>
      </c>
      <c r="E60" s="346"/>
      <c r="F60" s="346"/>
      <c r="G60" s="346"/>
      <c r="H60" s="346"/>
      <c r="I60" s="346"/>
      <c r="J60" s="346"/>
      <c r="K60" s="227"/>
    </row>
    <row r="61" spans="2:11" ht="15" customHeight="1">
      <c r="B61" s="226"/>
      <c r="C61" s="231"/>
      <c r="D61" s="346" t="s">
        <v>627</v>
      </c>
      <c r="E61" s="346"/>
      <c r="F61" s="346"/>
      <c r="G61" s="346"/>
      <c r="H61" s="346"/>
      <c r="I61" s="346"/>
      <c r="J61" s="346"/>
      <c r="K61" s="227"/>
    </row>
    <row r="62" spans="2:11" ht="15" customHeight="1">
      <c r="B62" s="226"/>
      <c r="C62" s="231"/>
      <c r="D62" s="349" t="s">
        <v>628</v>
      </c>
      <c r="E62" s="349"/>
      <c r="F62" s="349"/>
      <c r="G62" s="349"/>
      <c r="H62" s="349"/>
      <c r="I62" s="349"/>
      <c r="J62" s="349"/>
      <c r="K62" s="227"/>
    </row>
    <row r="63" spans="2:11" ht="15" customHeight="1">
      <c r="B63" s="226"/>
      <c r="C63" s="231"/>
      <c r="D63" s="346" t="s">
        <v>629</v>
      </c>
      <c r="E63" s="346"/>
      <c r="F63" s="346"/>
      <c r="G63" s="346"/>
      <c r="H63" s="346"/>
      <c r="I63" s="346"/>
      <c r="J63" s="346"/>
      <c r="K63" s="227"/>
    </row>
    <row r="64" spans="2:11" ht="12.75" customHeight="1">
      <c r="B64" s="226"/>
      <c r="C64" s="231"/>
      <c r="D64" s="231"/>
      <c r="E64" s="234"/>
      <c r="F64" s="231"/>
      <c r="G64" s="231"/>
      <c r="H64" s="231"/>
      <c r="I64" s="231"/>
      <c r="J64" s="231"/>
      <c r="K64" s="227"/>
    </row>
    <row r="65" spans="2:11" ht="15" customHeight="1">
      <c r="B65" s="226"/>
      <c r="C65" s="231"/>
      <c r="D65" s="346" t="s">
        <v>630</v>
      </c>
      <c r="E65" s="346"/>
      <c r="F65" s="346"/>
      <c r="G65" s="346"/>
      <c r="H65" s="346"/>
      <c r="I65" s="346"/>
      <c r="J65" s="346"/>
      <c r="K65" s="227"/>
    </row>
    <row r="66" spans="2:11" ht="15" customHeight="1">
      <c r="B66" s="226"/>
      <c r="C66" s="231"/>
      <c r="D66" s="349" t="s">
        <v>631</v>
      </c>
      <c r="E66" s="349"/>
      <c r="F66" s="349"/>
      <c r="G66" s="349"/>
      <c r="H66" s="349"/>
      <c r="I66" s="349"/>
      <c r="J66" s="349"/>
      <c r="K66" s="227"/>
    </row>
    <row r="67" spans="2:11" ht="15" customHeight="1">
      <c r="B67" s="226"/>
      <c r="C67" s="231"/>
      <c r="D67" s="346" t="s">
        <v>632</v>
      </c>
      <c r="E67" s="346"/>
      <c r="F67" s="346"/>
      <c r="G67" s="346"/>
      <c r="H67" s="346"/>
      <c r="I67" s="346"/>
      <c r="J67" s="346"/>
      <c r="K67" s="227"/>
    </row>
    <row r="68" spans="2:11" ht="15" customHeight="1">
      <c r="B68" s="226"/>
      <c r="C68" s="231"/>
      <c r="D68" s="346" t="s">
        <v>633</v>
      </c>
      <c r="E68" s="346"/>
      <c r="F68" s="346"/>
      <c r="G68" s="346"/>
      <c r="H68" s="346"/>
      <c r="I68" s="346"/>
      <c r="J68" s="346"/>
      <c r="K68" s="227"/>
    </row>
    <row r="69" spans="2:11" ht="15" customHeight="1">
      <c r="B69" s="226"/>
      <c r="C69" s="231"/>
      <c r="D69" s="346" t="s">
        <v>634</v>
      </c>
      <c r="E69" s="346"/>
      <c r="F69" s="346"/>
      <c r="G69" s="346"/>
      <c r="H69" s="346"/>
      <c r="I69" s="346"/>
      <c r="J69" s="346"/>
      <c r="K69" s="227"/>
    </row>
    <row r="70" spans="2:11" ht="15" customHeight="1">
      <c r="B70" s="226"/>
      <c r="C70" s="231"/>
      <c r="D70" s="346" t="s">
        <v>635</v>
      </c>
      <c r="E70" s="346"/>
      <c r="F70" s="346"/>
      <c r="G70" s="346"/>
      <c r="H70" s="346"/>
      <c r="I70" s="346"/>
      <c r="J70" s="346"/>
      <c r="K70" s="227"/>
    </row>
    <row r="71" spans="2:11" ht="12.75" customHeight="1">
      <c r="B71" s="235"/>
      <c r="C71" s="236"/>
      <c r="D71" s="236"/>
      <c r="E71" s="236"/>
      <c r="F71" s="236"/>
      <c r="G71" s="236"/>
      <c r="H71" s="236"/>
      <c r="I71" s="236"/>
      <c r="J71" s="236"/>
      <c r="K71" s="237"/>
    </row>
    <row r="72" spans="2:11" ht="18.75" customHeight="1">
      <c r="B72" s="238"/>
      <c r="C72" s="238"/>
      <c r="D72" s="238"/>
      <c r="E72" s="238"/>
      <c r="F72" s="238"/>
      <c r="G72" s="238"/>
      <c r="H72" s="238"/>
      <c r="I72" s="238"/>
      <c r="J72" s="238"/>
      <c r="K72" s="239"/>
    </row>
    <row r="73" spans="2:11" ht="18.75" customHeight="1">
      <c r="B73" s="239"/>
      <c r="C73" s="239"/>
      <c r="D73" s="239"/>
      <c r="E73" s="239"/>
      <c r="F73" s="239"/>
      <c r="G73" s="239"/>
      <c r="H73" s="239"/>
      <c r="I73" s="239"/>
      <c r="J73" s="239"/>
      <c r="K73" s="239"/>
    </row>
    <row r="74" spans="2:11" ht="7.5" customHeight="1">
      <c r="B74" s="240"/>
      <c r="C74" s="241"/>
      <c r="D74" s="241"/>
      <c r="E74" s="241"/>
      <c r="F74" s="241"/>
      <c r="G74" s="241"/>
      <c r="H74" s="241"/>
      <c r="I74" s="241"/>
      <c r="J74" s="241"/>
      <c r="K74" s="242"/>
    </row>
    <row r="75" spans="2:11" ht="45" customHeight="1">
      <c r="B75" s="243"/>
      <c r="C75" s="347" t="s">
        <v>636</v>
      </c>
      <c r="D75" s="347"/>
      <c r="E75" s="347"/>
      <c r="F75" s="347"/>
      <c r="G75" s="347"/>
      <c r="H75" s="347"/>
      <c r="I75" s="347"/>
      <c r="J75" s="347"/>
      <c r="K75" s="244"/>
    </row>
    <row r="76" spans="2:11" ht="17.25" customHeight="1">
      <c r="B76" s="243"/>
      <c r="C76" s="245" t="s">
        <v>637</v>
      </c>
      <c r="D76" s="245"/>
      <c r="E76" s="245"/>
      <c r="F76" s="245" t="s">
        <v>638</v>
      </c>
      <c r="G76" s="246"/>
      <c r="H76" s="245" t="s">
        <v>57</v>
      </c>
      <c r="I76" s="245" t="s">
        <v>60</v>
      </c>
      <c r="J76" s="245" t="s">
        <v>639</v>
      </c>
      <c r="K76" s="244"/>
    </row>
    <row r="77" spans="2:11" ht="17.25" customHeight="1">
      <c r="B77" s="243"/>
      <c r="C77" s="247" t="s">
        <v>640</v>
      </c>
      <c r="D77" s="247"/>
      <c r="E77" s="247"/>
      <c r="F77" s="248" t="s">
        <v>641</v>
      </c>
      <c r="G77" s="249"/>
      <c r="H77" s="247"/>
      <c r="I77" s="247"/>
      <c r="J77" s="247" t="s">
        <v>642</v>
      </c>
      <c r="K77" s="244"/>
    </row>
    <row r="78" spans="2:11" ht="5.25" customHeight="1">
      <c r="B78" s="243"/>
      <c r="C78" s="250"/>
      <c r="D78" s="250"/>
      <c r="E78" s="250"/>
      <c r="F78" s="250"/>
      <c r="G78" s="251"/>
      <c r="H78" s="250"/>
      <c r="I78" s="250"/>
      <c r="J78" s="250"/>
      <c r="K78" s="244"/>
    </row>
    <row r="79" spans="2:11" ht="15" customHeight="1">
      <c r="B79" s="243"/>
      <c r="C79" s="232" t="s">
        <v>56</v>
      </c>
      <c r="D79" s="250"/>
      <c r="E79" s="250"/>
      <c r="F79" s="252" t="s">
        <v>643</v>
      </c>
      <c r="G79" s="251"/>
      <c r="H79" s="232" t="s">
        <v>644</v>
      </c>
      <c r="I79" s="232" t="s">
        <v>645</v>
      </c>
      <c r="J79" s="232">
        <v>20</v>
      </c>
      <c r="K79" s="244"/>
    </row>
    <row r="80" spans="2:11" ht="15" customHeight="1">
      <c r="B80" s="243"/>
      <c r="C80" s="232" t="s">
        <v>646</v>
      </c>
      <c r="D80" s="232"/>
      <c r="E80" s="232"/>
      <c r="F80" s="252" t="s">
        <v>643</v>
      </c>
      <c r="G80" s="251"/>
      <c r="H80" s="232" t="s">
        <v>647</v>
      </c>
      <c r="I80" s="232" t="s">
        <v>645</v>
      </c>
      <c r="J80" s="232">
        <v>120</v>
      </c>
      <c r="K80" s="244"/>
    </row>
    <row r="81" spans="2:11" ht="15" customHeight="1">
      <c r="B81" s="253"/>
      <c r="C81" s="232" t="s">
        <v>648</v>
      </c>
      <c r="D81" s="232"/>
      <c r="E81" s="232"/>
      <c r="F81" s="252" t="s">
        <v>649</v>
      </c>
      <c r="G81" s="251"/>
      <c r="H81" s="232" t="s">
        <v>650</v>
      </c>
      <c r="I81" s="232" t="s">
        <v>645</v>
      </c>
      <c r="J81" s="232">
        <v>50</v>
      </c>
      <c r="K81" s="244"/>
    </row>
    <row r="82" spans="2:11" ht="15" customHeight="1">
      <c r="B82" s="253"/>
      <c r="C82" s="232" t="s">
        <v>651</v>
      </c>
      <c r="D82" s="232"/>
      <c r="E82" s="232"/>
      <c r="F82" s="252" t="s">
        <v>643</v>
      </c>
      <c r="G82" s="251"/>
      <c r="H82" s="232" t="s">
        <v>652</v>
      </c>
      <c r="I82" s="232" t="s">
        <v>653</v>
      </c>
      <c r="J82" s="232"/>
      <c r="K82" s="244"/>
    </row>
    <row r="83" spans="2:11" ht="15" customHeight="1">
      <c r="B83" s="253"/>
      <c r="C83" s="254" t="s">
        <v>654</v>
      </c>
      <c r="D83" s="254"/>
      <c r="E83" s="254"/>
      <c r="F83" s="255" t="s">
        <v>649</v>
      </c>
      <c r="G83" s="254"/>
      <c r="H83" s="254" t="s">
        <v>655</v>
      </c>
      <c r="I83" s="254" t="s">
        <v>645</v>
      </c>
      <c r="J83" s="254">
        <v>15</v>
      </c>
      <c r="K83" s="244"/>
    </row>
    <row r="84" spans="2:11" ht="15" customHeight="1">
      <c r="B84" s="253"/>
      <c r="C84" s="254" t="s">
        <v>656</v>
      </c>
      <c r="D84" s="254"/>
      <c r="E84" s="254"/>
      <c r="F84" s="255" t="s">
        <v>649</v>
      </c>
      <c r="G84" s="254"/>
      <c r="H84" s="254" t="s">
        <v>657</v>
      </c>
      <c r="I84" s="254" t="s">
        <v>645</v>
      </c>
      <c r="J84" s="254">
        <v>15</v>
      </c>
      <c r="K84" s="244"/>
    </row>
    <row r="85" spans="2:11" ht="15" customHeight="1">
      <c r="B85" s="253"/>
      <c r="C85" s="254" t="s">
        <v>658</v>
      </c>
      <c r="D85" s="254"/>
      <c r="E85" s="254"/>
      <c r="F85" s="255" t="s">
        <v>649</v>
      </c>
      <c r="G85" s="254"/>
      <c r="H85" s="254" t="s">
        <v>659</v>
      </c>
      <c r="I85" s="254" t="s">
        <v>645</v>
      </c>
      <c r="J85" s="254">
        <v>20</v>
      </c>
      <c r="K85" s="244"/>
    </row>
    <row r="86" spans="2:11" ht="15" customHeight="1">
      <c r="B86" s="253"/>
      <c r="C86" s="254" t="s">
        <v>660</v>
      </c>
      <c r="D86" s="254"/>
      <c r="E86" s="254"/>
      <c r="F86" s="255" t="s">
        <v>649</v>
      </c>
      <c r="G86" s="254"/>
      <c r="H86" s="254" t="s">
        <v>661</v>
      </c>
      <c r="I86" s="254" t="s">
        <v>645</v>
      </c>
      <c r="J86" s="254">
        <v>20</v>
      </c>
      <c r="K86" s="244"/>
    </row>
    <row r="87" spans="2:11" ht="15" customHeight="1">
      <c r="B87" s="253"/>
      <c r="C87" s="232" t="s">
        <v>662</v>
      </c>
      <c r="D87" s="232"/>
      <c r="E87" s="232"/>
      <c r="F87" s="252" t="s">
        <v>649</v>
      </c>
      <c r="G87" s="251"/>
      <c r="H87" s="232" t="s">
        <v>663</v>
      </c>
      <c r="I87" s="232" t="s">
        <v>645</v>
      </c>
      <c r="J87" s="232">
        <v>50</v>
      </c>
      <c r="K87" s="244"/>
    </row>
    <row r="88" spans="2:11" ht="15" customHeight="1">
      <c r="B88" s="253"/>
      <c r="C88" s="232" t="s">
        <v>664</v>
      </c>
      <c r="D88" s="232"/>
      <c r="E88" s="232"/>
      <c r="F88" s="252" t="s">
        <v>649</v>
      </c>
      <c r="G88" s="251"/>
      <c r="H88" s="232" t="s">
        <v>665</v>
      </c>
      <c r="I88" s="232" t="s">
        <v>645</v>
      </c>
      <c r="J88" s="232">
        <v>20</v>
      </c>
      <c r="K88" s="244"/>
    </row>
    <row r="89" spans="2:11" ht="15" customHeight="1">
      <c r="B89" s="253"/>
      <c r="C89" s="232" t="s">
        <v>666</v>
      </c>
      <c r="D89" s="232"/>
      <c r="E89" s="232"/>
      <c r="F89" s="252" t="s">
        <v>649</v>
      </c>
      <c r="G89" s="251"/>
      <c r="H89" s="232" t="s">
        <v>667</v>
      </c>
      <c r="I89" s="232" t="s">
        <v>645</v>
      </c>
      <c r="J89" s="232">
        <v>20</v>
      </c>
      <c r="K89" s="244"/>
    </row>
    <row r="90" spans="2:11" ht="15" customHeight="1">
      <c r="B90" s="253"/>
      <c r="C90" s="232" t="s">
        <v>668</v>
      </c>
      <c r="D90" s="232"/>
      <c r="E90" s="232"/>
      <c r="F90" s="252" t="s">
        <v>649</v>
      </c>
      <c r="G90" s="251"/>
      <c r="H90" s="232" t="s">
        <v>669</v>
      </c>
      <c r="I90" s="232" t="s">
        <v>645</v>
      </c>
      <c r="J90" s="232">
        <v>50</v>
      </c>
      <c r="K90" s="244"/>
    </row>
    <row r="91" spans="2:11" ht="15" customHeight="1">
      <c r="B91" s="253"/>
      <c r="C91" s="232" t="s">
        <v>670</v>
      </c>
      <c r="D91" s="232"/>
      <c r="E91" s="232"/>
      <c r="F91" s="252" t="s">
        <v>649</v>
      </c>
      <c r="G91" s="251"/>
      <c r="H91" s="232" t="s">
        <v>670</v>
      </c>
      <c r="I91" s="232" t="s">
        <v>645</v>
      </c>
      <c r="J91" s="232">
        <v>50</v>
      </c>
      <c r="K91" s="244"/>
    </row>
    <row r="92" spans="2:11" ht="15" customHeight="1">
      <c r="B92" s="253"/>
      <c r="C92" s="232" t="s">
        <v>671</v>
      </c>
      <c r="D92" s="232"/>
      <c r="E92" s="232"/>
      <c r="F92" s="252" t="s">
        <v>649</v>
      </c>
      <c r="G92" s="251"/>
      <c r="H92" s="232" t="s">
        <v>672</v>
      </c>
      <c r="I92" s="232" t="s">
        <v>645</v>
      </c>
      <c r="J92" s="232">
        <v>255</v>
      </c>
      <c r="K92" s="244"/>
    </row>
    <row r="93" spans="2:11" ht="15" customHeight="1">
      <c r="B93" s="253"/>
      <c r="C93" s="232" t="s">
        <v>673</v>
      </c>
      <c r="D93" s="232"/>
      <c r="E93" s="232"/>
      <c r="F93" s="252" t="s">
        <v>643</v>
      </c>
      <c r="G93" s="251"/>
      <c r="H93" s="232" t="s">
        <v>674</v>
      </c>
      <c r="I93" s="232" t="s">
        <v>675</v>
      </c>
      <c r="J93" s="232"/>
      <c r="K93" s="244"/>
    </row>
    <row r="94" spans="2:11" ht="15" customHeight="1">
      <c r="B94" s="253"/>
      <c r="C94" s="232" t="s">
        <v>676</v>
      </c>
      <c r="D94" s="232"/>
      <c r="E94" s="232"/>
      <c r="F94" s="252" t="s">
        <v>643</v>
      </c>
      <c r="G94" s="251"/>
      <c r="H94" s="232" t="s">
        <v>677</v>
      </c>
      <c r="I94" s="232" t="s">
        <v>678</v>
      </c>
      <c r="J94" s="232"/>
      <c r="K94" s="244"/>
    </row>
    <row r="95" spans="2:11" ht="15" customHeight="1">
      <c r="B95" s="253"/>
      <c r="C95" s="232" t="s">
        <v>679</v>
      </c>
      <c r="D95" s="232"/>
      <c r="E95" s="232"/>
      <c r="F95" s="252" t="s">
        <v>643</v>
      </c>
      <c r="G95" s="251"/>
      <c r="H95" s="232" t="s">
        <v>679</v>
      </c>
      <c r="I95" s="232" t="s">
        <v>678</v>
      </c>
      <c r="J95" s="232"/>
      <c r="K95" s="244"/>
    </row>
    <row r="96" spans="2:11" ht="15" customHeight="1">
      <c r="B96" s="253"/>
      <c r="C96" s="232" t="s">
        <v>41</v>
      </c>
      <c r="D96" s="232"/>
      <c r="E96" s="232"/>
      <c r="F96" s="252" t="s">
        <v>643</v>
      </c>
      <c r="G96" s="251"/>
      <c r="H96" s="232" t="s">
        <v>680</v>
      </c>
      <c r="I96" s="232" t="s">
        <v>678</v>
      </c>
      <c r="J96" s="232"/>
      <c r="K96" s="244"/>
    </row>
    <row r="97" spans="2:11" ht="15" customHeight="1">
      <c r="B97" s="253"/>
      <c r="C97" s="232" t="s">
        <v>51</v>
      </c>
      <c r="D97" s="232"/>
      <c r="E97" s="232"/>
      <c r="F97" s="252" t="s">
        <v>643</v>
      </c>
      <c r="G97" s="251"/>
      <c r="H97" s="232" t="s">
        <v>681</v>
      </c>
      <c r="I97" s="232" t="s">
        <v>678</v>
      </c>
      <c r="J97" s="232"/>
      <c r="K97" s="244"/>
    </row>
    <row r="98" spans="2:11" ht="15" customHeight="1">
      <c r="B98" s="256"/>
      <c r="C98" s="257"/>
      <c r="D98" s="257"/>
      <c r="E98" s="257"/>
      <c r="F98" s="257"/>
      <c r="G98" s="257"/>
      <c r="H98" s="257"/>
      <c r="I98" s="257"/>
      <c r="J98" s="257"/>
      <c r="K98" s="258"/>
    </row>
    <row r="99" spans="2:11" ht="18.75" customHeight="1">
      <c r="B99" s="259"/>
      <c r="C99" s="260"/>
      <c r="D99" s="260"/>
      <c r="E99" s="260"/>
      <c r="F99" s="260"/>
      <c r="G99" s="260"/>
      <c r="H99" s="260"/>
      <c r="I99" s="260"/>
      <c r="J99" s="260"/>
      <c r="K99" s="259"/>
    </row>
    <row r="100" spans="2:11" ht="18.75" customHeight="1">
      <c r="B100" s="239"/>
      <c r="C100" s="239"/>
      <c r="D100" s="239"/>
      <c r="E100" s="239"/>
      <c r="F100" s="239"/>
      <c r="G100" s="239"/>
      <c r="H100" s="239"/>
      <c r="I100" s="239"/>
      <c r="J100" s="239"/>
      <c r="K100" s="239"/>
    </row>
    <row r="101" spans="2:11" ht="7.5" customHeight="1">
      <c r="B101" s="240"/>
      <c r="C101" s="241"/>
      <c r="D101" s="241"/>
      <c r="E101" s="241"/>
      <c r="F101" s="241"/>
      <c r="G101" s="241"/>
      <c r="H101" s="241"/>
      <c r="I101" s="241"/>
      <c r="J101" s="241"/>
      <c r="K101" s="242"/>
    </row>
    <row r="102" spans="2:11" ht="45" customHeight="1">
      <c r="B102" s="243"/>
      <c r="C102" s="347" t="s">
        <v>682</v>
      </c>
      <c r="D102" s="347"/>
      <c r="E102" s="347"/>
      <c r="F102" s="347"/>
      <c r="G102" s="347"/>
      <c r="H102" s="347"/>
      <c r="I102" s="347"/>
      <c r="J102" s="347"/>
      <c r="K102" s="244"/>
    </row>
    <row r="103" spans="2:11" ht="17.25" customHeight="1">
      <c r="B103" s="243"/>
      <c r="C103" s="245" t="s">
        <v>637</v>
      </c>
      <c r="D103" s="245"/>
      <c r="E103" s="245"/>
      <c r="F103" s="245" t="s">
        <v>638</v>
      </c>
      <c r="G103" s="246"/>
      <c r="H103" s="245" t="s">
        <v>57</v>
      </c>
      <c r="I103" s="245" t="s">
        <v>60</v>
      </c>
      <c r="J103" s="245" t="s">
        <v>639</v>
      </c>
      <c r="K103" s="244"/>
    </row>
    <row r="104" spans="2:11" ht="17.25" customHeight="1">
      <c r="B104" s="243"/>
      <c r="C104" s="247" t="s">
        <v>640</v>
      </c>
      <c r="D104" s="247"/>
      <c r="E104" s="247"/>
      <c r="F104" s="248" t="s">
        <v>641</v>
      </c>
      <c r="G104" s="249"/>
      <c r="H104" s="247"/>
      <c r="I104" s="247"/>
      <c r="J104" s="247" t="s">
        <v>642</v>
      </c>
      <c r="K104" s="244"/>
    </row>
    <row r="105" spans="2:11" ht="5.25" customHeight="1">
      <c r="B105" s="243"/>
      <c r="C105" s="245"/>
      <c r="D105" s="245"/>
      <c r="E105" s="245"/>
      <c r="F105" s="245"/>
      <c r="G105" s="261"/>
      <c r="H105" s="245"/>
      <c r="I105" s="245"/>
      <c r="J105" s="245"/>
      <c r="K105" s="244"/>
    </row>
    <row r="106" spans="2:11" ht="15" customHeight="1">
      <c r="B106" s="243"/>
      <c r="C106" s="232" t="s">
        <v>56</v>
      </c>
      <c r="D106" s="250"/>
      <c r="E106" s="250"/>
      <c r="F106" s="252" t="s">
        <v>643</v>
      </c>
      <c r="G106" s="261"/>
      <c r="H106" s="232" t="s">
        <v>683</v>
      </c>
      <c r="I106" s="232" t="s">
        <v>645</v>
      </c>
      <c r="J106" s="232">
        <v>20</v>
      </c>
      <c r="K106" s="244"/>
    </row>
    <row r="107" spans="2:11" ht="15" customHeight="1">
      <c r="B107" s="243"/>
      <c r="C107" s="232" t="s">
        <v>646</v>
      </c>
      <c r="D107" s="232"/>
      <c r="E107" s="232"/>
      <c r="F107" s="252" t="s">
        <v>643</v>
      </c>
      <c r="G107" s="232"/>
      <c r="H107" s="232" t="s">
        <v>683</v>
      </c>
      <c r="I107" s="232" t="s">
        <v>645</v>
      </c>
      <c r="J107" s="232">
        <v>120</v>
      </c>
      <c r="K107" s="244"/>
    </row>
    <row r="108" spans="2:11" ht="15" customHeight="1">
      <c r="B108" s="253"/>
      <c r="C108" s="232" t="s">
        <v>648</v>
      </c>
      <c r="D108" s="232"/>
      <c r="E108" s="232"/>
      <c r="F108" s="252" t="s">
        <v>649</v>
      </c>
      <c r="G108" s="232"/>
      <c r="H108" s="232" t="s">
        <v>683</v>
      </c>
      <c r="I108" s="232" t="s">
        <v>645</v>
      </c>
      <c r="J108" s="232">
        <v>50</v>
      </c>
      <c r="K108" s="244"/>
    </row>
    <row r="109" spans="2:11" ht="15" customHeight="1">
      <c r="B109" s="253"/>
      <c r="C109" s="232" t="s">
        <v>651</v>
      </c>
      <c r="D109" s="232"/>
      <c r="E109" s="232"/>
      <c r="F109" s="252" t="s">
        <v>643</v>
      </c>
      <c r="G109" s="232"/>
      <c r="H109" s="232" t="s">
        <v>683</v>
      </c>
      <c r="I109" s="232" t="s">
        <v>653</v>
      </c>
      <c r="J109" s="232"/>
      <c r="K109" s="244"/>
    </row>
    <row r="110" spans="2:11" ht="15" customHeight="1">
      <c r="B110" s="253"/>
      <c r="C110" s="232" t="s">
        <v>662</v>
      </c>
      <c r="D110" s="232"/>
      <c r="E110" s="232"/>
      <c r="F110" s="252" t="s">
        <v>649</v>
      </c>
      <c r="G110" s="232"/>
      <c r="H110" s="232" t="s">
        <v>683</v>
      </c>
      <c r="I110" s="232" t="s">
        <v>645</v>
      </c>
      <c r="J110" s="232">
        <v>50</v>
      </c>
      <c r="K110" s="244"/>
    </row>
    <row r="111" spans="2:11" ht="15" customHeight="1">
      <c r="B111" s="253"/>
      <c r="C111" s="232" t="s">
        <v>670</v>
      </c>
      <c r="D111" s="232"/>
      <c r="E111" s="232"/>
      <c r="F111" s="252" t="s">
        <v>649</v>
      </c>
      <c r="G111" s="232"/>
      <c r="H111" s="232" t="s">
        <v>683</v>
      </c>
      <c r="I111" s="232" t="s">
        <v>645</v>
      </c>
      <c r="J111" s="232">
        <v>50</v>
      </c>
      <c r="K111" s="244"/>
    </row>
    <row r="112" spans="2:11" ht="15" customHeight="1">
      <c r="B112" s="253"/>
      <c r="C112" s="232" t="s">
        <v>668</v>
      </c>
      <c r="D112" s="232"/>
      <c r="E112" s="232"/>
      <c r="F112" s="252" t="s">
        <v>649</v>
      </c>
      <c r="G112" s="232"/>
      <c r="H112" s="232" t="s">
        <v>683</v>
      </c>
      <c r="I112" s="232" t="s">
        <v>645</v>
      </c>
      <c r="J112" s="232">
        <v>50</v>
      </c>
      <c r="K112" s="244"/>
    </row>
    <row r="113" spans="2:11" ht="15" customHeight="1">
      <c r="B113" s="253"/>
      <c r="C113" s="232" t="s">
        <v>56</v>
      </c>
      <c r="D113" s="232"/>
      <c r="E113" s="232"/>
      <c r="F113" s="252" t="s">
        <v>643</v>
      </c>
      <c r="G113" s="232"/>
      <c r="H113" s="232" t="s">
        <v>684</v>
      </c>
      <c r="I113" s="232" t="s">
        <v>645</v>
      </c>
      <c r="J113" s="232">
        <v>20</v>
      </c>
      <c r="K113" s="244"/>
    </row>
    <row r="114" spans="2:11" ht="15" customHeight="1">
      <c r="B114" s="253"/>
      <c r="C114" s="232" t="s">
        <v>685</v>
      </c>
      <c r="D114" s="232"/>
      <c r="E114" s="232"/>
      <c r="F114" s="252" t="s">
        <v>643</v>
      </c>
      <c r="G114" s="232"/>
      <c r="H114" s="232" t="s">
        <v>686</v>
      </c>
      <c r="I114" s="232" t="s">
        <v>645</v>
      </c>
      <c r="J114" s="232">
        <v>120</v>
      </c>
      <c r="K114" s="244"/>
    </row>
    <row r="115" spans="2:11" ht="15" customHeight="1">
      <c r="B115" s="253"/>
      <c r="C115" s="232" t="s">
        <v>41</v>
      </c>
      <c r="D115" s="232"/>
      <c r="E115" s="232"/>
      <c r="F115" s="252" t="s">
        <v>643</v>
      </c>
      <c r="G115" s="232"/>
      <c r="H115" s="232" t="s">
        <v>687</v>
      </c>
      <c r="I115" s="232" t="s">
        <v>678</v>
      </c>
      <c r="J115" s="232"/>
      <c r="K115" s="244"/>
    </row>
    <row r="116" spans="2:11" ht="15" customHeight="1">
      <c r="B116" s="253"/>
      <c r="C116" s="232" t="s">
        <v>51</v>
      </c>
      <c r="D116" s="232"/>
      <c r="E116" s="232"/>
      <c r="F116" s="252" t="s">
        <v>643</v>
      </c>
      <c r="G116" s="232"/>
      <c r="H116" s="232" t="s">
        <v>688</v>
      </c>
      <c r="I116" s="232" t="s">
        <v>678</v>
      </c>
      <c r="J116" s="232"/>
      <c r="K116" s="244"/>
    </row>
    <row r="117" spans="2:11" ht="15" customHeight="1">
      <c r="B117" s="253"/>
      <c r="C117" s="232" t="s">
        <v>60</v>
      </c>
      <c r="D117" s="232"/>
      <c r="E117" s="232"/>
      <c r="F117" s="252" t="s">
        <v>643</v>
      </c>
      <c r="G117" s="232"/>
      <c r="H117" s="232" t="s">
        <v>689</v>
      </c>
      <c r="I117" s="232" t="s">
        <v>690</v>
      </c>
      <c r="J117" s="232"/>
      <c r="K117" s="244"/>
    </row>
    <row r="118" spans="2:11" ht="15" customHeight="1">
      <c r="B118" s="256"/>
      <c r="C118" s="262"/>
      <c r="D118" s="262"/>
      <c r="E118" s="262"/>
      <c r="F118" s="262"/>
      <c r="G118" s="262"/>
      <c r="H118" s="262"/>
      <c r="I118" s="262"/>
      <c r="J118" s="262"/>
      <c r="K118" s="258"/>
    </row>
    <row r="119" spans="2:11" ht="18.75" customHeight="1">
      <c r="B119" s="263"/>
      <c r="C119" s="229"/>
      <c r="D119" s="229"/>
      <c r="E119" s="229"/>
      <c r="F119" s="264"/>
      <c r="G119" s="229"/>
      <c r="H119" s="229"/>
      <c r="I119" s="229"/>
      <c r="J119" s="229"/>
      <c r="K119" s="263"/>
    </row>
    <row r="120" spans="2:11" ht="18.75" customHeight="1">
      <c r="B120" s="239"/>
      <c r="C120" s="239"/>
      <c r="D120" s="239"/>
      <c r="E120" s="239"/>
      <c r="F120" s="239"/>
      <c r="G120" s="239"/>
      <c r="H120" s="239"/>
      <c r="I120" s="239"/>
      <c r="J120" s="239"/>
      <c r="K120" s="239"/>
    </row>
    <row r="121" spans="2:11" ht="7.5" customHeight="1">
      <c r="B121" s="265"/>
      <c r="C121" s="266"/>
      <c r="D121" s="266"/>
      <c r="E121" s="266"/>
      <c r="F121" s="266"/>
      <c r="G121" s="266"/>
      <c r="H121" s="266"/>
      <c r="I121" s="266"/>
      <c r="J121" s="266"/>
      <c r="K121" s="267"/>
    </row>
    <row r="122" spans="2:11" ht="45" customHeight="1">
      <c r="B122" s="268"/>
      <c r="C122" s="345" t="s">
        <v>691</v>
      </c>
      <c r="D122" s="345"/>
      <c r="E122" s="345"/>
      <c r="F122" s="345"/>
      <c r="G122" s="345"/>
      <c r="H122" s="345"/>
      <c r="I122" s="345"/>
      <c r="J122" s="345"/>
      <c r="K122" s="269"/>
    </row>
    <row r="123" spans="2:11" ht="17.25" customHeight="1">
      <c r="B123" s="270"/>
      <c r="C123" s="245" t="s">
        <v>637</v>
      </c>
      <c r="D123" s="245"/>
      <c r="E123" s="245"/>
      <c r="F123" s="245" t="s">
        <v>638</v>
      </c>
      <c r="G123" s="246"/>
      <c r="H123" s="245" t="s">
        <v>57</v>
      </c>
      <c r="I123" s="245" t="s">
        <v>60</v>
      </c>
      <c r="J123" s="245" t="s">
        <v>639</v>
      </c>
      <c r="K123" s="271"/>
    </row>
    <row r="124" spans="2:11" ht="17.25" customHeight="1">
      <c r="B124" s="270"/>
      <c r="C124" s="247" t="s">
        <v>640</v>
      </c>
      <c r="D124" s="247"/>
      <c r="E124" s="247"/>
      <c r="F124" s="248" t="s">
        <v>641</v>
      </c>
      <c r="G124" s="249"/>
      <c r="H124" s="247"/>
      <c r="I124" s="247"/>
      <c r="J124" s="247" t="s">
        <v>642</v>
      </c>
      <c r="K124" s="271"/>
    </row>
    <row r="125" spans="2:11" ht="5.25" customHeight="1">
      <c r="B125" s="272"/>
      <c r="C125" s="250"/>
      <c r="D125" s="250"/>
      <c r="E125" s="250"/>
      <c r="F125" s="250"/>
      <c r="G125" s="232"/>
      <c r="H125" s="250"/>
      <c r="I125" s="250"/>
      <c r="J125" s="250"/>
      <c r="K125" s="273"/>
    </row>
    <row r="126" spans="2:11" ht="15" customHeight="1">
      <c r="B126" s="272"/>
      <c r="C126" s="232" t="s">
        <v>646</v>
      </c>
      <c r="D126" s="250"/>
      <c r="E126" s="250"/>
      <c r="F126" s="252" t="s">
        <v>643</v>
      </c>
      <c r="G126" s="232"/>
      <c r="H126" s="232" t="s">
        <v>683</v>
      </c>
      <c r="I126" s="232" t="s">
        <v>645</v>
      </c>
      <c r="J126" s="232">
        <v>120</v>
      </c>
      <c r="K126" s="274"/>
    </row>
    <row r="127" spans="2:11" ht="15" customHeight="1">
      <c r="B127" s="272"/>
      <c r="C127" s="232" t="s">
        <v>692</v>
      </c>
      <c r="D127" s="232"/>
      <c r="E127" s="232"/>
      <c r="F127" s="252" t="s">
        <v>643</v>
      </c>
      <c r="G127" s="232"/>
      <c r="H127" s="232" t="s">
        <v>693</v>
      </c>
      <c r="I127" s="232" t="s">
        <v>645</v>
      </c>
      <c r="J127" s="232" t="s">
        <v>694</v>
      </c>
      <c r="K127" s="274"/>
    </row>
    <row r="128" spans="2:11" ht="15" customHeight="1">
      <c r="B128" s="272"/>
      <c r="C128" s="232" t="s">
        <v>591</v>
      </c>
      <c r="D128" s="232"/>
      <c r="E128" s="232"/>
      <c r="F128" s="252" t="s">
        <v>643</v>
      </c>
      <c r="G128" s="232"/>
      <c r="H128" s="232" t="s">
        <v>695</v>
      </c>
      <c r="I128" s="232" t="s">
        <v>645</v>
      </c>
      <c r="J128" s="232" t="s">
        <v>694</v>
      </c>
      <c r="K128" s="274"/>
    </row>
    <row r="129" spans="2:11" ht="15" customHeight="1">
      <c r="B129" s="272"/>
      <c r="C129" s="232" t="s">
        <v>654</v>
      </c>
      <c r="D129" s="232"/>
      <c r="E129" s="232"/>
      <c r="F129" s="252" t="s">
        <v>649</v>
      </c>
      <c r="G129" s="232"/>
      <c r="H129" s="232" t="s">
        <v>655</v>
      </c>
      <c r="I129" s="232" t="s">
        <v>645</v>
      </c>
      <c r="J129" s="232">
        <v>15</v>
      </c>
      <c r="K129" s="274"/>
    </row>
    <row r="130" spans="2:11" ht="15" customHeight="1">
      <c r="B130" s="272"/>
      <c r="C130" s="254" t="s">
        <v>656</v>
      </c>
      <c r="D130" s="254"/>
      <c r="E130" s="254"/>
      <c r="F130" s="255" t="s">
        <v>649</v>
      </c>
      <c r="G130" s="254"/>
      <c r="H130" s="254" t="s">
        <v>657</v>
      </c>
      <c r="I130" s="254" t="s">
        <v>645</v>
      </c>
      <c r="J130" s="254">
        <v>15</v>
      </c>
      <c r="K130" s="274"/>
    </row>
    <row r="131" spans="2:11" ht="15" customHeight="1">
      <c r="B131" s="272"/>
      <c r="C131" s="254" t="s">
        <v>658</v>
      </c>
      <c r="D131" s="254"/>
      <c r="E131" s="254"/>
      <c r="F131" s="255" t="s">
        <v>649</v>
      </c>
      <c r="G131" s="254"/>
      <c r="H131" s="254" t="s">
        <v>659</v>
      </c>
      <c r="I131" s="254" t="s">
        <v>645</v>
      </c>
      <c r="J131" s="254">
        <v>20</v>
      </c>
      <c r="K131" s="274"/>
    </row>
    <row r="132" spans="2:11" ht="15" customHeight="1">
      <c r="B132" s="272"/>
      <c r="C132" s="254" t="s">
        <v>660</v>
      </c>
      <c r="D132" s="254"/>
      <c r="E132" s="254"/>
      <c r="F132" s="255" t="s">
        <v>649</v>
      </c>
      <c r="G132" s="254"/>
      <c r="H132" s="254" t="s">
        <v>661</v>
      </c>
      <c r="I132" s="254" t="s">
        <v>645</v>
      </c>
      <c r="J132" s="254">
        <v>20</v>
      </c>
      <c r="K132" s="274"/>
    </row>
    <row r="133" spans="2:11" ht="15" customHeight="1">
      <c r="B133" s="272"/>
      <c r="C133" s="232" t="s">
        <v>648</v>
      </c>
      <c r="D133" s="232"/>
      <c r="E133" s="232"/>
      <c r="F133" s="252" t="s">
        <v>649</v>
      </c>
      <c r="G133" s="232"/>
      <c r="H133" s="232" t="s">
        <v>683</v>
      </c>
      <c r="I133" s="232" t="s">
        <v>645</v>
      </c>
      <c r="J133" s="232">
        <v>50</v>
      </c>
      <c r="K133" s="274"/>
    </row>
    <row r="134" spans="2:11" ht="15" customHeight="1">
      <c r="B134" s="272"/>
      <c r="C134" s="232" t="s">
        <v>662</v>
      </c>
      <c r="D134" s="232"/>
      <c r="E134" s="232"/>
      <c r="F134" s="252" t="s">
        <v>649</v>
      </c>
      <c r="G134" s="232"/>
      <c r="H134" s="232" t="s">
        <v>683</v>
      </c>
      <c r="I134" s="232" t="s">
        <v>645</v>
      </c>
      <c r="J134" s="232">
        <v>50</v>
      </c>
      <c r="K134" s="274"/>
    </row>
    <row r="135" spans="2:11" ht="15" customHeight="1">
      <c r="B135" s="272"/>
      <c r="C135" s="232" t="s">
        <v>668</v>
      </c>
      <c r="D135" s="232"/>
      <c r="E135" s="232"/>
      <c r="F135" s="252" t="s">
        <v>649</v>
      </c>
      <c r="G135" s="232"/>
      <c r="H135" s="232" t="s">
        <v>683</v>
      </c>
      <c r="I135" s="232" t="s">
        <v>645</v>
      </c>
      <c r="J135" s="232">
        <v>50</v>
      </c>
      <c r="K135" s="274"/>
    </row>
    <row r="136" spans="2:11" ht="15" customHeight="1">
      <c r="B136" s="272"/>
      <c r="C136" s="232" t="s">
        <v>670</v>
      </c>
      <c r="D136" s="232"/>
      <c r="E136" s="232"/>
      <c r="F136" s="252" t="s">
        <v>649</v>
      </c>
      <c r="G136" s="232"/>
      <c r="H136" s="232" t="s">
        <v>683</v>
      </c>
      <c r="I136" s="232" t="s">
        <v>645</v>
      </c>
      <c r="J136" s="232">
        <v>50</v>
      </c>
      <c r="K136" s="274"/>
    </row>
    <row r="137" spans="2:11" ht="15" customHeight="1">
      <c r="B137" s="272"/>
      <c r="C137" s="232" t="s">
        <v>671</v>
      </c>
      <c r="D137" s="232"/>
      <c r="E137" s="232"/>
      <c r="F137" s="252" t="s">
        <v>649</v>
      </c>
      <c r="G137" s="232"/>
      <c r="H137" s="232" t="s">
        <v>696</v>
      </c>
      <c r="I137" s="232" t="s">
        <v>645</v>
      </c>
      <c r="J137" s="232">
        <v>255</v>
      </c>
      <c r="K137" s="274"/>
    </row>
    <row r="138" spans="2:11" ht="15" customHeight="1">
      <c r="B138" s="272"/>
      <c r="C138" s="232" t="s">
        <v>673</v>
      </c>
      <c r="D138" s="232"/>
      <c r="E138" s="232"/>
      <c r="F138" s="252" t="s">
        <v>643</v>
      </c>
      <c r="G138" s="232"/>
      <c r="H138" s="232" t="s">
        <v>697</v>
      </c>
      <c r="I138" s="232" t="s">
        <v>675</v>
      </c>
      <c r="J138" s="232"/>
      <c r="K138" s="274"/>
    </row>
    <row r="139" spans="2:11" ht="15" customHeight="1">
      <c r="B139" s="272"/>
      <c r="C139" s="232" t="s">
        <v>676</v>
      </c>
      <c r="D139" s="232"/>
      <c r="E139" s="232"/>
      <c r="F139" s="252" t="s">
        <v>643</v>
      </c>
      <c r="G139" s="232"/>
      <c r="H139" s="232" t="s">
        <v>698</v>
      </c>
      <c r="I139" s="232" t="s">
        <v>678</v>
      </c>
      <c r="J139" s="232"/>
      <c r="K139" s="274"/>
    </row>
    <row r="140" spans="2:11" ht="15" customHeight="1">
      <c r="B140" s="272"/>
      <c r="C140" s="232" t="s">
        <v>679</v>
      </c>
      <c r="D140" s="232"/>
      <c r="E140" s="232"/>
      <c r="F140" s="252" t="s">
        <v>643</v>
      </c>
      <c r="G140" s="232"/>
      <c r="H140" s="232" t="s">
        <v>679</v>
      </c>
      <c r="I140" s="232" t="s">
        <v>678</v>
      </c>
      <c r="J140" s="232"/>
      <c r="K140" s="274"/>
    </row>
    <row r="141" spans="2:11" ht="15" customHeight="1">
      <c r="B141" s="272"/>
      <c r="C141" s="232" t="s">
        <v>41</v>
      </c>
      <c r="D141" s="232"/>
      <c r="E141" s="232"/>
      <c r="F141" s="252" t="s">
        <v>643</v>
      </c>
      <c r="G141" s="232"/>
      <c r="H141" s="232" t="s">
        <v>699</v>
      </c>
      <c r="I141" s="232" t="s">
        <v>678</v>
      </c>
      <c r="J141" s="232"/>
      <c r="K141" s="274"/>
    </row>
    <row r="142" spans="2:11" ht="15" customHeight="1">
      <c r="B142" s="272"/>
      <c r="C142" s="232" t="s">
        <v>700</v>
      </c>
      <c r="D142" s="232"/>
      <c r="E142" s="232"/>
      <c r="F142" s="252" t="s">
        <v>643</v>
      </c>
      <c r="G142" s="232"/>
      <c r="H142" s="232" t="s">
        <v>701</v>
      </c>
      <c r="I142" s="232" t="s">
        <v>678</v>
      </c>
      <c r="J142" s="232"/>
      <c r="K142" s="274"/>
    </row>
    <row r="143" spans="2:11" ht="15" customHeight="1">
      <c r="B143" s="275"/>
      <c r="C143" s="276"/>
      <c r="D143" s="276"/>
      <c r="E143" s="276"/>
      <c r="F143" s="276"/>
      <c r="G143" s="276"/>
      <c r="H143" s="276"/>
      <c r="I143" s="276"/>
      <c r="J143" s="276"/>
      <c r="K143" s="277"/>
    </row>
    <row r="144" spans="2:11" ht="18.75" customHeight="1">
      <c r="B144" s="229"/>
      <c r="C144" s="229"/>
      <c r="D144" s="229"/>
      <c r="E144" s="229"/>
      <c r="F144" s="264"/>
      <c r="G144" s="229"/>
      <c r="H144" s="229"/>
      <c r="I144" s="229"/>
      <c r="J144" s="229"/>
      <c r="K144" s="229"/>
    </row>
    <row r="145" spans="2:11" ht="18.75" customHeight="1">
      <c r="B145" s="239"/>
      <c r="C145" s="239"/>
      <c r="D145" s="239"/>
      <c r="E145" s="239"/>
      <c r="F145" s="239"/>
      <c r="G145" s="239"/>
      <c r="H145" s="239"/>
      <c r="I145" s="239"/>
      <c r="J145" s="239"/>
      <c r="K145" s="239"/>
    </row>
    <row r="146" spans="2:11" ht="7.5" customHeight="1">
      <c r="B146" s="240"/>
      <c r="C146" s="241"/>
      <c r="D146" s="241"/>
      <c r="E146" s="241"/>
      <c r="F146" s="241"/>
      <c r="G146" s="241"/>
      <c r="H146" s="241"/>
      <c r="I146" s="241"/>
      <c r="J146" s="241"/>
      <c r="K146" s="242"/>
    </row>
    <row r="147" spans="2:11" ht="45" customHeight="1">
      <c r="B147" s="243"/>
      <c r="C147" s="347" t="s">
        <v>702</v>
      </c>
      <c r="D147" s="347"/>
      <c r="E147" s="347"/>
      <c r="F147" s="347"/>
      <c r="G147" s="347"/>
      <c r="H147" s="347"/>
      <c r="I147" s="347"/>
      <c r="J147" s="347"/>
      <c r="K147" s="244"/>
    </row>
    <row r="148" spans="2:11" ht="17.25" customHeight="1">
      <c r="B148" s="243"/>
      <c r="C148" s="245" t="s">
        <v>637</v>
      </c>
      <c r="D148" s="245"/>
      <c r="E148" s="245"/>
      <c r="F148" s="245" t="s">
        <v>638</v>
      </c>
      <c r="G148" s="246"/>
      <c r="H148" s="245" t="s">
        <v>57</v>
      </c>
      <c r="I148" s="245" t="s">
        <v>60</v>
      </c>
      <c r="J148" s="245" t="s">
        <v>639</v>
      </c>
      <c r="K148" s="244"/>
    </row>
    <row r="149" spans="2:11" ht="17.25" customHeight="1">
      <c r="B149" s="243"/>
      <c r="C149" s="247" t="s">
        <v>640</v>
      </c>
      <c r="D149" s="247"/>
      <c r="E149" s="247"/>
      <c r="F149" s="248" t="s">
        <v>641</v>
      </c>
      <c r="G149" s="249"/>
      <c r="H149" s="247"/>
      <c r="I149" s="247"/>
      <c r="J149" s="247" t="s">
        <v>642</v>
      </c>
      <c r="K149" s="244"/>
    </row>
    <row r="150" spans="2:11" ht="5.25" customHeight="1">
      <c r="B150" s="253"/>
      <c r="C150" s="250"/>
      <c r="D150" s="250"/>
      <c r="E150" s="250"/>
      <c r="F150" s="250"/>
      <c r="G150" s="251"/>
      <c r="H150" s="250"/>
      <c r="I150" s="250"/>
      <c r="J150" s="250"/>
      <c r="K150" s="274"/>
    </row>
    <row r="151" spans="2:11" ht="15" customHeight="1">
      <c r="B151" s="253"/>
      <c r="C151" s="278" t="s">
        <v>646</v>
      </c>
      <c r="D151" s="232"/>
      <c r="E151" s="232"/>
      <c r="F151" s="279" t="s">
        <v>643</v>
      </c>
      <c r="G151" s="232"/>
      <c r="H151" s="278" t="s">
        <v>683</v>
      </c>
      <c r="I151" s="278" t="s">
        <v>645</v>
      </c>
      <c r="J151" s="278">
        <v>120</v>
      </c>
      <c r="K151" s="274"/>
    </row>
    <row r="152" spans="2:11" ht="15" customHeight="1">
      <c r="B152" s="253"/>
      <c r="C152" s="278" t="s">
        <v>692</v>
      </c>
      <c r="D152" s="232"/>
      <c r="E152" s="232"/>
      <c r="F152" s="279" t="s">
        <v>643</v>
      </c>
      <c r="G152" s="232"/>
      <c r="H152" s="278" t="s">
        <v>703</v>
      </c>
      <c r="I152" s="278" t="s">
        <v>645</v>
      </c>
      <c r="J152" s="278" t="s">
        <v>694</v>
      </c>
      <c r="K152" s="274"/>
    </row>
    <row r="153" spans="2:11" ht="15" customHeight="1">
      <c r="B153" s="253"/>
      <c r="C153" s="278" t="s">
        <v>591</v>
      </c>
      <c r="D153" s="232"/>
      <c r="E153" s="232"/>
      <c r="F153" s="279" t="s">
        <v>643</v>
      </c>
      <c r="G153" s="232"/>
      <c r="H153" s="278" t="s">
        <v>704</v>
      </c>
      <c r="I153" s="278" t="s">
        <v>645</v>
      </c>
      <c r="J153" s="278" t="s">
        <v>694</v>
      </c>
      <c r="K153" s="274"/>
    </row>
    <row r="154" spans="2:11" ht="15" customHeight="1">
      <c r="B154" s="253"/>
      <c r="C154" s="278" t="s">
        <v>648</v>
      </c>
      <c r="D154" s="232"/>
      <c r="E154" s="232"/>
      <c r="F154" s="279" t="s">
        <v>649</v>
      </c>
      <c r="G154" s="232"/>
      <c r="H154" s="278" t="s">
        <v>683</v>
      </c>
      <c r="I154" s="278" t="s">
        <v>645</v>
      </c>
      <c r="J154" s="278">
        <v>50</v>
      </c>
      <c r="K154" s="274"/>
    </row>
    <row r="155" spans="2:11" ht="15" customHeight="1">
      <c r="B155" s="253"/>
      <c r="C155" s="278" t="s">
        <v>651</v>
      </c>
      <c r="D155" s="232"/>
      <c r="E155" s="232"/>
      <c r="F155" s="279" t="s">
        <v>643</v>
      </c>
      <c r="G155" s="232"/>
      <c r="H155" s="278" t="s">
        <v>683</v>
      </c>
      <c r="I155" s="278" t="s">
        <v>653</v>
      </c>
      <c r="J155" s="278"/>
      <c r="K155" s="274"/>
    </row>
    <row r="156" spans="2:11" ht="15" customHeight="1">
      <c r="B156" s="253"/>
      <c r="C156" s="278" t="s">
        <v>662</v>
      </c>
      <c r="D156" s="232"/>
      <c r="E156" s="232"/>
      <c r="F156" s="279" t="s">
        <v>649</v>
      </c>
      <c r="G156" s="232"/>
      <c r="H156" s="278" t="s">
        <v>683</v>
      </c>
      <c r="I156" s="278" t="s">
        <v>645</v>
      </c>
      <c r="J156" s="278">
        <v>50</v>
      </c>
      <c r="K156" s="274"/>
    </row>
    <row r="157" spans="2:11" ht="15" customHeight="1">
      <c r="B157" s="253"/>
      <c r="C157" s="278" t="s">
        <v>670</v>
      </c>
      <c r="D157" s="232"/>
      <c r="E157" s="232"/>
      <c r="F157" s="279" t="s">
        <v>649</v>
      </c>
      <c r="G157" s="232"/>
      <c r="H157" s="278" t="s">
        <v>683</v>
      </c>
      <c r="I157" s="278" t="s">
        <v>645</v>
      </c>
      <c r="J157" s="278">
        <v>50</v>
      </c>
      <c r="K157" s="274"/>
    </row>
    <row r="158" spans="2:11" ht="15" customHeight="1">
      <c r="B158" s="253"/>
      <c r="C158" s="278" t="s">
        <v>668</v>
      </c>
      <c r="D158" s="232"/>
      <c r="E158" s="232"/>
      <c r="F158" s="279" t="s">
        <v>649</v>
      </c>
      <c r="G158" s="232"/>
      <c r="H158" s="278" t="s">
        <v>683</v>
      </c>
      <c r="I158" s="278" t="s">
        <v>645</v>
      </c>
      <c r="J158" s="278">
        <v>50</v>
      </c>
      <c r="K158" s="274"/>
    </row>
    <row r="159" spans="2:11" ht="15" customHeight="1">
      <c r="B159" s="253"/>
      <c r="C159" s="278" t="s">
        <v>89</v>
      </c>
      <c r="D159" s="232"/>
      <c r="E159" s="232"/>
      <c r="F159" s="279" t="s">
        <v>643</v>
      </c>
      <c r="G159" s="232"/>
      <c r="H159" s="278" t="s">
        <v>705</v>
      </c>
      <c r="I159" s="278" t="s">
        <v>645</v>
      </c>
      <c r="J159" s="278" t="s">
        <v>706</v>
      </c>
      <c r="K159" s="274"/>
    </row>
    <row r="160" spans="2:11" ht="15" customHeight="1">
      <c r="B160" s="253"/>
      <c r="C160" s="278" t="s">
        <v>707</v>
      </c>
      <c r="D160" s="232"/>
      <c r="E160" s="232"/>
      <c r="F160" s="279" t="s">
        <v>643</v>
      </c>
      <c r="G160" s="232"/>
      <c r="H160" s="278" t="s">
        <v>708</v>
      </c>
      <c r="I160" s="278" t="s">
        <v>678</v>
      </c>
      <c r="J160" s="278"/>
      <c r="K160" s="274"/>
    </row>
    <row r="161" spans="2:11" ht="15" customHeight="1">
      <c r="B161" s="280"/>
      <c r="C161" s="262"/>
      <c r="D161" s="262"/>
      <c r="E161" s="262"/>
      <c r="F161" s="262"/>
      <c r="G161" s="262"/>
      <c r="H161" s="262"/>
      <c r="I161" s="262"/>
      <c r="J161" s="262"/>
      <c r="K161" s="281"/>
    </row>
    <row r="162" spans="2:11" ht="18.75" customHeight="1">
      <c r="B162" s="229"/>
      <c r="C162" s="232"/>
      <c r="D162" s="232"/>
      <c r="E162" s="232"/>
      <c r="F162" s="252"/>
      <c r="G162" s="232"/>
      <c r="H162" s="232"/>
      <c r="I162" s="232"/>
      <c r="J162" s="232"/>
      <c r="K162" s="229"/>
    </row>
    <row r="163" spans="2:11" ht="18.75" customHeight="1">
      <c r="B163" s="239"/>
      <c r="C163" s="239"/>
      <c r="D163" s="239"/>
      <c r="E163" s="239"/>
      <c r="F163" s="239"/>
      <c r="G163" s="239"/>
      <c r="H163" s="239"/>
      <c r="I163" s="239"/>
      <c r="J163" s="239"/>
      <c r="K163" s="239"/>
    </row>
    <row r="164" spans="2:11" ht="7.5" customHeight="1">
      <c r="B164" s="221"/>
      <c r="C164" s="222"/>
      <c r="D164" s="222"/>
      <c r="E164" s="222"/>
      <c r="F164" s="222"/>
      <c r="G164" s="222"/>
      <c r="H164" s="222"/>
      <c r="I164" s="222"/>
      <c r="J164" s="222"/>
      <c r="K164" s="223"/>
    </row>
    <row r="165" spans="2:11" ht="45" customHeight="1">
      <c r="B165" s="224"/>
      <c r="C165" s="345" t="s">
        <v>709</v>
      </c>
      <c r="D165" s="345"/>
      <c r="E165" s="345"/>
      <c r="F165" s="345"/>
      <c r="G165" s="345"/>
      <c r="H165" s="345"/>
      <c r="I165" s="345"/>
      <c r="J165" s="345"/>
      <c r="K165" s="225"/>
    </row>
    <row r="166" spans="2:11" ht="17.25" customHeight="1">
      <c r="B166" s="224"/>
      <c r="C166" s="245" t="s">
        <v>637</v>
      </c>
      <c r="D166" s="245"/>
      <c r="E166" s="245"/>
      <c r="F166" s="245" t="s">
        <v>638</v>
      </c>
      <c r="G166" s="282"/>
      <c r="H166" s="283" t="s">
        <v>57</v>
      </c>
      <c r="I166" s="283" t="s">
        <v>60</v>
      </c>
      <c r="J166" s="245" t="s">
        <v>639</v>
      </c>
      <c r="K166" s="225"/>
    </row>
    <row r="167" spans="2:11" ht="17.25" customHeight="1">
      <c r="B167" s="226"/>
      <c r="C167" s="247" t="s">
        <v>640</v>
      </c>
      <c r="D167" s="247"/>
      <c r="E167" s="247"/>
      <c r="F167" s="248" t="s">
        <v>641</v>
      </c>
      <c r="G167" s="284"/>
      <c r="H167" s="285"/>
      <c r="I167" s="285"/>
      <c r="J167" s="247" t="s">
        <v>642</v>
      </c>
      <c r="K167" s="227"/>
    </row>
    <row r="168" spans="2:11" ht="5.25" customHeight="1">
      <c r="B168" s="253"/>
      <c r="C168" s="250"/>
      <c r="D168" s="250"/>
      <c r="E168" s="250"/>
      <c r="F168" s="250"/>
      <c r="G168" s="251"/>
      <c r="H168" s="250"/>
      <c r="I168" s="250"/>
      <c r="J168" s="250"/>
      <c r="K168" s="274"/>
    </row>
    <row r="169" spans="2:11" ht="15" customHeight="1">
      <c r="B169" s="253"/>
      <c r="C169" s="232" t="s">
        <v>646</v>
      </c>
      <c r="D169" s="232"/>
      <c r="E169" s="232"/>
      <c r="F169" s="252" t="s">
        <v>643</v>
      </c>
      <c r="G169" s="232"/>
      <c r="H169" s="232" t="s">
        <v>683</v>
      </c>
      <c r="I169" s="232" t="s">
        <v>645</v>
      </c>
      <c r="J169" s="232">
        <v>120</v>
      </c>
      <c r="K169" s="274"/>
    </row>
    <row r="170" spans="2:11" ht="15" customHeight="1">
      <c r="B170" s="253"/>
      <c r="C170" s="232" t="s">
        <v>692</v>
      </c>
      <c r="D170" s="232"/>
      <c r="E170" s="232"/>
      <c r="F170" s="252" t="s">
        <v>643</v>
      </c>
      <c r="G170" s="232"/>
      <c r="H170" s="232" t="s">
        <v>693</v>
      </c>
      <c r="I170" s="232" t="s">
        <v>645</v>
      </c>
      <c r="J170" s="232" t="s">
        <v>694</v>
      </c>
      <c r="K170" s="274"/>
    </row>
    <row r="171" spans="2:11" ht="15" customHeight="1">
      <c r="B171" s="253"/>
      <c r="C171" s="232" t="s">
        <v>591</v>
      </c>
      <c r="D171" s="232"/>
      <c r="E171" s="232"/>
      <c r="F171" s="252" t="s">
        <v>643</v>
      </c>
      <c r="G171" s="232"/>
      <c r="H171" s="232" t="s">
        <v>710</v>
      </c>
      <c r="I171" s="232" t="s">
        <v>645</v>
      </c>
      <c r="J171" s="232" t="s">
        <v>694</v>
      </c>
      <c r="K171" s="274"/>
    </row>
    <row r="172" spans="2:11" ht="15" customHeight="1">
      <c r="B172" s="253"/>
      <c r="C172" s="232" t="s">
        <v>648</v>
      </c>
      <c r="D172" s="232"/>
      <c r="E172" s="232"/>
      <c r="F172" s="252" t="s">
        <v>649</v>
      </c>
      <c r="G172" s="232"/>
      <c r="H172" s="232" t="s">
        <v>710</v>
      </c>
      <c r="I172" s="232" t="s">
        <v>645</v>
      </c>
      <c r="J172" s="232">
        <v>50</v>
      </c>
      <c r="K172" s="274"/>
    </row>
    <row r="173" spans="2:11" ht="15" customHeight="1">
      <c r="B173" s="253"/>
      <c r="C173" s="232" t="s">
        <v>651</v>
      </c>
      <c r="D173" s="232"/>
      <c r="E173" s="232"/>
      <c r="F173" s="252" t="s">
        <v>643</v>
      </c>
      <c r="G173" s="232"/>
      <c r="H173" s="232" t="s">
        <v>710</v>
      </c>
      <c r="I173" s="232" t="s">
        <v>653</v>
      </c>
      <c r="J173" s="232"/>
      <c r="K173" s="274"/>
    </row>
    <row r="174" spans="2:11" ht="15" customHeight="1">
      <c r="B174" s="253"/>
      <c r="C174" s="232" t="s">
        <v>662</v>
      </c>
      <c r="D174" s="232"/>
      <c r="E174" s="232"/>
      <c r="F174" s="252" t="s">
        <v>649</v>
      </c>
      <c r="G174" s="232"/>
      <c r="H174" s="232" t="s">
        <v>710</v>
      </c>
      <c r="I174" s="232" t="s">
        <v>645</v>
      </c>
      <c r="J174" s="232">
        <v>50</v>
      </c>
      <c r="K174" s="274"/>
    </row>
    <row r="175" spans="2:11" ht="15" customHeight="1">
      <c r="B175" s="253"/>
      <c r="C175" s="232" t="s">
        <v>670</v>
      </c>
      <c r="D175" s="232"/>
      <c r="E175" s="232"/>
      <c r="F175" s="252" t="s">
        <v>649</v>
      </c>
      <c r="G175" s="232"/>
      <c r="H175" s="232" t="s">
        <v>710</v>
      </c>
      <c r="I175" s="232" t="s">
        <v>645</v>
      </c>
      <c r="J175" s="232">
        <v>50</v>
      </c>
      <c r="K175" s="274"/>
    </row>
    <row r="176" spans="2:11" ht="15" customHeight="1">
      <c r="B176" s="253"/>
      <c r="C176" s="232" t="s">
        <v>668</v>
      </c>
      <c r="D176" s="232"/>
      <c r="E176" s="232"/>
      <c r="F176" s="252" t="s">
        <v>649</v>
      </c>
      <c r="G176" s="232"/>
      <c r="H176" s="232" t="s">
        <v>710</v>
      </c>
      <c r="I176" s="232" t="s">
        <v>645</v>
      </c>
      <c r="J176" s="232">
        <v>50</v>
      </c>
      <c r="K176" s="274"/>
    </row>
    <row r="177" spans="2:11" ht="15" customHeight="1">
      <c r="B177" s="253"/>
      <c r="C177" s="232" t="s">
        <v>108</v>
      </c>
      <c r="D177" s="232"/>
      <c r="E177" s="232"/>
      <c r="F177" s="252" t="s">
        <v>643</v>
      </c>
      <c r="G177" s="232"/>
      <c r="H177" s="232" t="s">
        <v>711</v>
      </c>
      <c r="I177" s="232" t="s">
        <v>712</v>
      </c>
      <c r="J177" s="232"/>
      <c r="K177" s="274"/>
    </row>
    <row r="178" spans="2:11" ht="15" customHeight="1">
      <c r="B178" s="253"/>
      <c r="C178" s="232" t="s">
        <v>60</v>
      </c>
      <c r="D178" s="232"/>
      <c r="E178" s="232"/>
      <c r="F178" s="252" t="s">
        <v>643</v>
      </c>
      <c r="G178" s="232"/>
      <c r="H178" s="232" t="s">
        <v>713</v>
      </c>
      <c r="I178" s="232" t="s">
        <v>714</v>
      </c>
      <c r="J178" s="232">
        <v>1</v>
      </c>
      <c r="K178" s="274"/>
    </row>
    <row r="179" spans="2:11" ht="15" customHeight="1">
      <c r="B179" s="253"/>
      <c r="C179" s="232" t="s">
        <v>56</v>
      </c>
      <c r="D179" s="232"/>
      <c r="E179" s="232"/>
      <c r="F179" s="252" t="s">
        <v>643</v>
      </c>
      <c r="G179" s="232"/>
      <c r="H179" s="232" t="s">
        <v>715</v>
      </c>
      <c r="I179" s="232" t="s">
        <v>645</v>
      </c>
      <c r="J179" s="232">
        <v>20</v>
      </c>
      <c r="K179" s="274"/>
    </row>
    <row r="180" spans="2:11" ht="15" customHeight="1">
      <c r="B180" s="253"/>
      <c r="C180" s="232" t="s">
        <v>57</v>
      </c>
      <c r="D180" s="232"/>
      <c r="E180" s="232"/>
      <c r="F180" s="252" t="s">
        <v>643</v>
      </c>
      <c r="G180" s="232"/>
      <c r="H180" s="232" t="s">
        <v>716</v>
      </c>
      <c r="I180" s="232" t="s">
        <v>645</v>
      </c>
      <c r="J180" s="232">
        <v>255</v>
      </c>
      <c r="K180" s="274"/>
    </row>
    <row r="181" spans="2:11" ht="15" customHeight="1">
      <c r="B181" s="253"/>
      <c r="C181" s="232" t="s">
        <v>109</v>
      </c>
      <c r="D181" s="232"/>
      <c r="E181" s="232"/>
      <c r="F181" s="252" t="s">
        <v>643</v>
      </c>
      <c r="G181" s="232"/>
      <c r="H181" s="232" t="s">
        <v>607</v>
      </c>
      <c r="I181" s="232" t="s">
        <v>645</v>
      </c>
      <c r="J181" s="232">
        <v>10</v>
      </c>
      <c r="K181" s="274"/>
    </row>
    <row r="182" spans="2:11" ht="15" customHeight="1">
      <c r="B182" s="253"/>
      <c r="C182" s="232" t="s">
        <v>110</v>
      </c>
      <c r="D182" s="232"/>
      <c r="E182" s="232"/>
      <c r="F182" s="252" t="s">
        <v>643</v>
      </c>
      <c r="G182" s="232"/>
      <c r="H182" s="232" t="s">
        <v>717</v>
      </c>
      <c r="I182" s="232" t="s">
        <v>678</v>
      </c>
      <c r="J182" s="232"/>
      <c r="K182" s="274"/>
    </row>
    <row r="183" spans="2:11" ht="15" customHeight="1">
      <c r="B183" s="253"/>
      <c r="C183" s="232" t="s">
        <v>718</v>
      </c>
      <c r="D183" s="232"/>
      <c r="E183" s="232"/>
      <c r="F183" s="252" t="s">
        <v>643</v>
      </c>
      <c r="G183" s="232"/>
      <c r="H183" s="232" t="s">
        <v>719</v>
      </c>
      <c r="I183" s="232" t="s">
        <v>678</v>
      </c>
      <c r="J183" s="232"/>
      <c r="K183" s="274"/>
    </row>
    <row r="184" spans="2:11" ht="15" customHeight="1">
      <c r="B184" s="253"/>
      <c r="C184" s="232" t="s">
        <v>707</v>
      </c>
      <c r="D184" s="232"/>
      <c r="E184" s="232"/>
      <c r="F184" s="252" t="s">
        <v>643</v>
      </c>
      <c r="G184" s="232"/>
      <c r="H184" s="232" t="s">
        <v>720</v>
      </c>
      <c r="I184" s="232" t="s">
        <v>678</v>
      </c>
      <c r="J184" s="232"/>
      <c r="K184" s="274"/>
    </row>
    <row r="185" spans="2:11" ht="15" customHeight="1">
      <c r="B185" s="253"/>
      <c r="C185" s="232" t="s">
        <v>112</v>
      </c>
      <c r="D185" s="232"/>
      <c r="E185" s="232"/>
      <c r="F185" s="252" t="s">
        <v>649</v>
      </c>
      <c r="G185" s="232"/>
      <c r="H185" s="232" t="s">
        <v>721</v>
      </c>
      <c r="I185" s="232" t="s">
        <v>645</v>
      </c>
      <c r="J185" s="232">
        <v>50</v>
      </c>
      <c r="K185" s="274"/>
    </row>
    <row r="186" spans="2:11" ht="15" customHeight="1">
      <c r="B186" s="253"/>
      <c r="C186" s="232" t="s">
        <v>722</v>
      </c>
      <c r="D186" s="232"/>
      <c r="E186" s="232"/>
      <c r="F186" s="252" t="s">
        <v>649</v>
      </c>
      <c r="G186" s="232"/>
      <c r="H186" s="232" t="s">
        <v>723</v>
      </c>
      <c r="I186" s="232" t="s">
        <v>724</v>
      </c>
      <c r="J186" s="232"/>
      <c r="K186" s="274"/>
    </row>
    <row r="187" spans="2:11" ht="15" customHeight="1">
      <c r="B187" s="253"/>
      <c r="C187" s="232" t="s">
        <v>725</v>
      </c>
      <c r="D187" s="232"/>
      <c r="E187" s="232"/>
      <c r="F187" s="252" t="s">
        <v>649</v>
      </c>
      <c r="G187" s="232"/>
      <c r="H187" s="232" t="s">
        <v>726</v>
      </c>
      <c r="I187" s="232" t="s">
        <v>724</v>
      </c>
      <c r="J187" s="232"/>
      <c r="K187" s="274"/>
    </row>
    <row r="188" spans="2:11" ht="15" customHeight="1">
      <c r="B188" s="253"/>
      <c r="C188" s="232" t="s">
        <v>727</v>
      </c>
      <c r="D188" s="232"/>
      <c r="E188" s="232"/>
      <c r="F188" s="252" t="s">
        <v>649</v>
      </c>
      <c r="G188" s="232"/>
      <c r="H188" s="232" t="s">
        <v>728</v>
      </c>
      <c r="I188" s="232" t="s">
        <v>724</v>
      </c>
      <c r="J188" s="232"/>
      <c r="K188" s="274"/>
    </row>
    <row r="189" spans="2:11" ht="15" customHeight="1">
      <c r="B189" s="253"/>
      <c r="C189" s="286" t="s">
        <v>729</v>
      </c>
      <c r="D189" s="232"/>
      <c r="E189" s="232"/>
      <c r="F189" s="252" t="s">
        <v>649</v>
      </c>
      <c r="G189" s="232"/>
      <c r="H189" s="232" t="s">
        <v>730</v>
      </c>
      <c r="I189" s="232" t="s">
        <v>731</v>
      </c>
      <c r="J189" s="287" t="s">
        <v>732</v>
      </c>
      <c r="K189" s="274"/>
    </row>
    <row r="190" spans="2:11" ht="15" customHeight="1">
      <c r="B190" s="253"/>
      <c r="C190" s="238" t="s">
        <v>45</v>
      </c>
      <c r="D190" s="232"/>
      <c r="E190" s="232"/>
      <c r="F190" s="252" t="s">
        <v>643</v>
      </c>
      <c r="G190" s="232"/>
      <c r="H190" s="229" t="s">
        <v>733</v>
      </c>
      <c r="I190" s="232" t="s">
        <v>734</v>
      </c>
      <c r="J190" s="232"/>
      <c r="K190" s="274"/>
    </row>
    <row r="191" spans="2:11" ht="15" customHeight="1">
      <c r="B191" s="253"/>
      <c r="C191" s="238" t="s">
        <v>735</v>
      </c>
      <c r="D191" s="232"/>
      <c r="E191" s="232"/>
      <c r="F191" s="252" t="s">
        <v>643</v>
      </c>
      <c r="G191" s="232"/>
      <c r="H191" s="232" t="s">
        <v>736</v>
      </c>
      <c r="I191" s="232" t="s">
        <v>678</v>
      </c>
      <c r="J191" s="232"/>
      <c r="K191" s="274"/>
    </row>
    <row r="192" spans="2:11" ht="15" customHeight="1">
      <c r="B192" s="253"/>
      <c r="C192" s="238" t="s">
        <v>737</v>
      </c>
      <c r="D192" s="232"/>
      <c r="E192" s="232"/>
      <c r="F192" s="252" t="s">
        <v>643</v>
      </c>
      <c r="G192" s="232"/>
      <c r="H192" s="232" t="s">
        <v>738</v>
      </c>
      <c r="I192" s="232" t="s">
        <v>678</v>
      </c>
      <c r="J192" s="232"/>
      <c r="K192" s="274"/>
    </row>
    <row r="193" spans="2:11" ht="15" customHeight="1">
      <c r="B193" s="253"/>
      <c r="C193" s="238" t="s">
        <v>739</v>
      </c>
      <c r="D193" s="232"/>
      <c r="E193" s="232"/>
      <c r="F193" s="252" t="s">
        <v>649</v>
      </c>
      <c r="G193" s="232"/>
      <c r="H193" s="232" t="s">
        <v>740</v>
      </c>
      <c r="I193" s="232" t="s">
        <v>678</v>
      </c>
      <c r="J193" s="232"/>
      <c r="K193" s="274"/>
    </row>
    <row r="194" spans="2:11" ht="15" customHeight="1">
      <c r="B194" s="280"/>
      <c r="C194" s="288"/>
      <c r="D194" s="262"/>
      <c r="E194" s="262"/>
      <c r="F194" s="262"/>
      <c r="G194" s="262"/>
      <c r="H194" s="262"/>
      <c r="I194" s="262"/>
      <c r="J194" s="262"/>
      <c r="K194" s="281"/>
    </row>
    <row r="195" spans="2:11" ht="18.75" customHeight="1">
      <c r="B195" s="229"/>
      <c r="C195" s="232"/>
      <c r="D195" s="232"/>
      <c r="E195" s="232"/>
      <c r="F195" s="252"/>
      <c r="G195" s="232"/>
      <c r="H195" s="232"/>
      <c r="I195" s="232"/>
      <c r="J195" s="232"/>
      <c r="K195" s="229"/>
    </row>
    <row r="196" spans="2:11" ht="18.75" customHeight="1">
      <c r="B196" s="229"/>
      <c r="C196" s="232"/>
      <c r="D196" s="232"/>
      <c r="E196" s="232"/>
      <c r="F196" s="252"/>
      <c r="G196" s="232"/>
      <c r="H196" s="232"/>
      <c r="I196" s="232"/>
      <c r="J196" s="232"/>
      <c r="K196" s="229"/>
    </row>
    <row r="197" spans="2:11" ht="18.75" customHeight="1">
      <c r="B197" s="239"/>
      <c r="C197" s="239"/>
      <c r="D197" s="239"/>
      <c r="E197" s="239"/>
      <c r="F197" s="239"/>
      <c r="G197" s="239"/>
      <c r="H197" s="239"/>
      <c r="I197" s="239"/>
      <c r="J197" s="239"/>
      <c r="K197" s="239"/>
    </row>
    <row r="198" spans="2:11" ht="13.5">
      <c r="B198" s="221"/>
      <c r="C198" s="222"/>
      <c r="D198" s="222"/>
      <c r="E198" s="222"/>
      <c r="F198" s="222"/>
      <c r="G198" s="222"/>
      <c r="H198" s="222"/>
      <c r="I198" s="222"/>
      <c r="J198" s="222"/>
      <c r="K198" s="223"/>
    </row>
    <row r="199" spans="2:11" ht="21">
      <c r="B199" s="224"/>
      <c r="C199" s="345" t="s">
        <v>741</v>
      </c>
      <c r="D199" s="345"/>
      <c r="E199" s="345"/>
      <c r="F199" s="345"/>
      <c r="G199" s="345"/>
      <c r="H199" s="345"/>
      <c r="I199" s="345"/>
      <c r="J199" s="345"/>
      <c r="K199" s="225"/>
    </row>
    <row r="200" spans="2:11" ht="25.5" customHeight="1">
      <c r="B200" s="224"/>
      <c r="C200" s="289" t="s">
        <v>742</v>
      </c>
      <c r="D200" s="289"/>
      <c r="E200" s="289"/>
      <c r="F200" s="289" t="s">
        <v>743</v>
      </c>
      <c r="G200" s="290"/>
      <c r="H200" s="344" t="s">
        <v>744</v>
      </c>
      <c r="I200" s="344"/>
      <c r="J200" s="344"/>
      <c r="K200" s="225"/>
    </row>
    <row r="201" spans="2:11" ht="5.25" customHeight="1">
      <c r="B201" s="253"/>
      <c r="C201" s="250"/>
      <c r="D201" s="250"/>
      <c r="E201" s="250"/>
      <c r="F201" s="250"/>
      <c r="G201" s="232"/>
      <c r="H201" s="250"/>
      <c r="I201" s="250"/>
      <c r="J201" s="250"/>
      <c r="K201" s="274"/>
    </row>
    <row r="202" spans="2:11" ht="15" customHeight="1">
      <c r="B202" s="253"/>
      <c r="C202" s="232" t="s">
        <v>734</v>
      </c>
      <c r="D202" s="232"/>
      <c r="E202" s="232"/>
      <c r="F202" s="252" t="s">
        <v>46</v>
      </c>
      <c r="G202" s="232"/>
      <c r="H202" s="343" t="s">
        <v>745</v>
      </c>
      <c r="I202" s="343"/>
      <c r="J202" s="343"/>
      <c r="K202" s="274"/>
    </row>
    <row r="203" spans="2:11" ht="15" customHeight="1">
      <c r="B203" s="253"/>
      <c r="C203" s="259"/>
      <c r="D203" s="232"/>
      <c r="E203" s="232"/>
      <c r="F203" s="252" t="s">
        <v>47</v>
      </c>
      <c r="G203" s="232"/>
      <c r="H203" s="343" t="s">
        <v>746</v>
      </c>
      <c r="I203" s="343"/>
      <c r="J203" s="343"/>
      <c r="K203" s="274"/>
    </row>
    <row r="204" spans="2:11" ht="15" customHeight="1">
      <c r="B204" s="253"/>
      <c r="C204" s="259"/>
      <c r="D204" s="232"/>
      <c r="E204" s="232"/>
      <c r="F204" s="252" t="s">
        <v>50</v>
      </c>
      <c r="G204" s="232"/>
      <c r="H204" s="343" t="s">
        <v>747</v>
      </c>
      <c r="I204" s="343"/>
      <c r="J204" s="343"/>
      <c r="K204" s="274"/>
    </row>
    <row r="205" spans="2:11" ht="15" customHeight="1">
      <c r="B205" s="253"/>
      <c r="C205" s="232"/>
      <c r="D205" s="232"/>
      <c r="E205" s="232"/>
      <c r="F205" s="252" t="s">
        <v>48</v>
      </c>
      <c r="G205" s="232"/>
      <c r="H205" s="343" t="s">
        <v>748</v>
      </c>
      <c r="I205" s="343"/>
      <c r="J205" s="343"/>
      <c r="K205" s="274"/>
    </row>
    <row r="206" spans="2:11" ht="15" customHeight="1">
      <c r="B206" s="253"/>
      <c r="C206" s="232"/>
      <c r="D206" s="232"/>
      <c r="E206" s="232"/>
      <c r="F206" s="252" t="s">
        <v>49</v>
      </c>
      <c r="G206" s="232"/>
      <c r="H206" s="343" t="s">
        <v>749</v>
      </c>
      <c r="I206" s="343"/>
      <c r="J206" s="343"/>
      <c r="K206" s="274"/>
    </row>
    <row r="207" spans="2:11" ht="15" customHeight="1">
      <c r="B207" s="253"/>
      <c r="C207" s="232"/>
      <c r="D207" s="232"/>
      <c r="E207" s="232"/>
      <c r="F207" s="252"/>
      <c r="G207" s="232"/>
      <c r="H207" s="232"/>
      <c r="I207" s="232"/>
      <c r="J207" s="232"/>
      <c r="K207" s="274"/>
    </row>
    <row r="208" spans="2:11" ht="15" customHeight="1">
      <c r="B208" s="253"/>
      <c r="C208" s="232" t="s">
        <v>690</v>
      </c>
      <c r="D208" s="232"/>
      <c r="E208" s="232"/>
      <c r="F208" s="252" t="s">
        <v>79</v>
      </c>
      <c r="G208" s="232"/>
      <c r="H208" s="343" t="s">
        <v>750</v>
      </c>
      <c r="I208" s="343"/>
      <c r="J208" s="343"/>
      <c r="K208" s="274"/>
    </row>
    <row r="209" spans="2:11" ht="15" customHeight="1">
      <c r="B209" s="253"/>
      <c r="C209" s="259"/>
      <c r="D209" s="232"/>
      <c r="E209" s="232"/>
      <c r="F209" s="252" t="s">
        <v>585</v>
      </c>
      <c r="G209" s="232"/>
      <c r="H209" s="343" t="s">
        <v>586</v>
      </c>
      <c r="I209" s="343"/>
      <c r="J209" s="343"/>
      <c r="K209" s="274"/>
    </row>
    <row r="210" spans="2:11" ht="15" customHeight="1">
      <c r="B210" s="253"/>
      <c r="C210" s="232"/>
      <c r="D210" s="232"/>
      <c r="E210" s="232"/>
      <c r="F210" s="252" t="s">
        <v>583</v>
      </c>
      <c r="G210" s="232"/>
      <c r="H210" s="343" t="s">
        <v>751</v>
      </c>
      <c r="I210" s="343"/>
      <c r="J210" s="343"/>
      <c r="K210" s="274"/>
    </row>
    <row r="211" spans="2:11" ht="15" customHeight="1">
      <c r="B211" s="291"/>
      <c r="C211" s="259"/>
      <c r="D211" s="259"/>
      <c r="E211" s="259"/>
      <c r="F211" s="252" t="s">
        <v>587</v>
      </c>
      <c r="G211" s="238"/>
      <c r="H211" s="342" t="s">
        <v>588</v>
      </c>
      <c r="I211" s="342"/>
      <c r="J211" s="342"/>
      <c r="K211" s="292"/>
    </row>
    <row r="212" spans="2:11" ht="15" customHeight="1">
      <c r="B212" s="291"/>
      <c r="C212" s="259"/>
      <c r="D212" s="259"/>
      <c r="E212" s="259"/>
      <c r="F212" s="252" t="s">
        <v>589</v>
      </c>
      <c r="G212" s="238"/>
      <c r="H212" s="342" t="s">
        <v>752</v>
      </c>
      <c r="I212" s="342"/>
      <c r="J212" s="342"/>
      <c r="K212" s="292"/>
    </row>
    <row r="213" spans="2:11" ht="15" customHeight="1">
      <c r="B213" s="291"/>
      <c r="C213" s="259"/>
      <c r="D213" s="259"/>
      <c r="E213" s="259"/>
      <c r="F213" s="293"/>
      <c r="G213" s="238"/>
      <c r="H213" s="294"/>
      <c r="I213" s="294"/>
      <c r="J213" s="294"/>
      <c r="K213" s="292"/>
    </row>
    <row r="214" spans="2:11" ht="15" customHeight="1">
      <c r="B214" s="291"/>
      <c r="C214" s="232" t="s">
        <v>714</v>
      </c>
      <c r="D214" s="259"/>
      <c r="E214" s="259"/>
      <c r="F214" s="252">
        <v>1</v>
      </c>
      <c r="G214" s="238"/>
      <c r="H214" s="342" t="s">
        <v>753</v>
      </c>
      <c r="I214" s="342"/>
      <c r="J214" s="342"/>
      <c r="K214" s="292"/>
    </row>
    <row r="215" spans="2:11" ht="15" customHeight="1">
      <c r="B215" s="291"/>
      <c r="C215" s="259"/>
      <c r="D215" s="259"/>
      <c r="E215" s="259"/>
      <c r="F215" s="252">
        <v>2</v>
      </c>
      <c r="G215" s="238"/>
      <c r="H215" s="342" t="s">
        <v>754</v>
      </c>
      <c r="I215" s="342"/>
      <c r="J215" s="342"/>
      <c r="K215" s="292"/>
    </row>
    <row r="216" spans="2:11" ht="15" customHeight="1">
      <c r="B216" s="291"/>
      <c r="C216" s="259"/>
      <c r="D216" s="259"/>
      <c r="E216" s="259"/>
      <c r="F216" s="252">
        <v>3</v>
      </c>
      <c r="G216" s="238"/>
      <c r="H216" s="342" t="s">
        <v>755</v>
      </c>
      <c r="I216" s="342"/>
      <c r="J216" s="342"/>
      <c r="K216" s="292"/>
    </row>
    <row r="217" spans="2:11" ht="15" customHeight="1">
      <c r="B217" s="291"/>
      <c r="C217" s="259"/>
      <c r="D217" s="259"/>
      <c r="E217" s="259"/>
      <c r="F217" s="252">
        <v>4</v>
      </c>
      <c r="G217" s="238"/>
      <c r="H217" s="342" t="s">
        <v>756</v>
      </c>
      <c r="I217" s="342"/>
      <c r="J217" s="342"/>
      <c r="K217" s="292"/>
    </row>
    <row r="218" spans="2:11" ht="12.75" customHeight="1">
      <c r="B218" s="295"/>
      <c r="C218" s="296"/>
      <c r="D218" s="296"/>
      <c r="E218" s="296"/>
      <c r="F218" s="296"/>
      <c r="G218" s="296"/>
      <c r="H218" s="296"/>
      <c r="I218" s="296"/>
      <c r="J218" s="296"/>
      <c r="K218" s="297"/>
    </row>
  </sheetData>
  <sheetProtection formatCells="0" formatColumns="0" formatRows="0" insertColumns="0" insertRows="0" insertHyperlinks="0" deleteColumns="0" deleteRows="0" sort="0" autoFilter="0" pivotTables="0"/>
  <mergeCells count="77">
    <mergeCell ref="D69:J69"/>
    <mergeCell ref="D70:J70"/>
    <mergeCell ref="C75:J75"/>
    <mergeCell ref="D62:J62"/>
    <mergeCell ref="D65:J65"/>
    <mergeCell ref="D66:J66"/>
    <mergeCell ref="D68:J68"/>
    <mergeCell ref="D63:J63"/>
    <mergeCell ref="D67:J67"/>
    <mergeCell ref="C52:J52"/>
    <mergeCell ref="C54:J54"/>
    <mergeCell ref="C55:J55"/>
    <mergeCell ref="D61:J61"/>
    <mergeCell ref="C57:J57"/>
    <mergeCell ref="D58:J58"/>
    <mergeCell ref="D59:J59"/>
    <mergeCell ref="D60:J60"/>
    <mergeCell ref="D47:J47"/>
    <mergeCell ref="E48:J48"/>
    <mergeCell ref="E49:J49"/>
    <mergeCell ref="D51:J51"/>
    <mergeCell ref="E50:J50"/>
    <mergeCell ref="D16:J16"/>
    <mergeCell ref="D17:J17"/>
    <mergeCell ref="F18:J18"/>
    <mergeCell ref="D33:J33"/>
    <mergeCell ref="D34:J34"/>
    <mergeCell ref="C3:J3"/>
    <mergeCell ref="C9:J9"/>
    <mergeCell ref="D10:J10"/>
    <mergeCell ref="D15:J15"/>
    <mergeCell ref="C4:J4"/>
    <mergeCell ref="C6:J6"/>
    <mergeCell ref="C7:J7"/>
    <mergeCell ref="D11:J11"/>
    <mergeCell ref="F20:J20"/>
    <mergeCell ref="F23:J23"/>
    <mergeCell ref="F21:J21"/>
    <mergeCell ref="F22:J22"/>
    <mergeCell ref="F19:J19"/>
    <mergeCell ref="C122:J122"/>
    <mergeCell ref="C102:J102"/>
    <mergeCell ref="C147:J147"/>
    <mergeCell ref="C165:J165"/>
    <mergeCell ref="C25:J25"/>
    <mergeCell ref="D27:J27"/>
    <mergeCell ref="D28:J28"/>
    <mergeCell ref="D30:J30"/>
    <mergeCell ref="D31:J31"/>
    <mergeCell ref="C26:J26"/>
    <mergeCell ref="D35:J35"/>
    <mergeCell ref="G36:J36"/>
    <mergeCell ref="G37:J37"/>
    <mergeCell ref="G38:J38"/>
    <mergeCell ref="G39:J39"/>
    <mergeCell ref="G40:J40"/>
    <mergeCell ref="G42:J42"/>
    <mergeCell ref="G41:J41"/>
    <mergeCell ref="G43:J43"/>
    <mergeCell ref="G44:J44"/>
    <mergeCell ref="G45:J45"/>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Přemysl Cieslar</dc:creator>
  <cp:keywords/>
  <dc:description/>
  <cp:lastModifiedBy>User</cp:lastModifiedBy>
  <dcterms:created xsi:type="dcterms:W3CDTF">2019-10-22T05:38:49Z</dcterms:created>
  <dcterms:modified xsi:type="dcterms:W3CDTF">2020-01-23T09:38:52Z</dcterms:modified>
  <cp:category/>
  <cp:version/>
  <cp:contentType/>
  <cp:contentStatus/>
</cp:coreProperties>
</file>