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ýměna výtahu v b..." sheetId="2" r:id="rId2"/>
    <sheet name="VR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Výměna výtahu v b...'!$C$96:$K$454</definedName>
    <definedName name="_xlnm.Print_Area" localSheetId="1">'SO 01 - Výměna výtahu v b...'!$C$4:$J$39,'SO 01 - Výměna výtahu v b...'!$C$45:$J$78,'SO 01 - Výměna výtahu v b...'!$C$84:$K$454</definedName>
    <definedName name="_xlnm._FilterDatabase" localSheetId="2" hidden="1">'VRN - Vedlejší a ostatní ...'!$C$83:$K$95</definedName>
    <definedName name="_xlnm.Print_Area" localSheetId="2">'VRN - Vedlejší a ostatní ...'!$C$4:$J$39,'VRN - Vedlejší a ostatní ...'!$C$45:$J$65,'VRN - Vedlejší a ostatní ...'!$C$71:$K$95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01 - Výměna výtahu v b...'!$96:$96</definedName>
    <definedName name="_xlnm.Print_Titles" localSheetId="2">'VRN - Vedlejší a ostatní ...'!$83:$83</definedName>
  </definedNames>
  <calcPr fullCalcOnLoad="1"/>
</workbook>
</file>

<file path=xl/sharedStrings.xml><?xml version="1.0" encoding="utf-8"?>
<sst xmlns="http://schemas.openxmlformats.org/spreadsheetml/2006/main" count="4892" uniqueCount="856">
  <si>
    <t>Export Komplet</t>
  </si>
  <si>
    <t>VZ</t>
  </si>
  <si>
    <t>2.0</t>
  </si>
  <si>
    <t>ZAMOK</t>
  </si>
  <si>
    <t>False</t>
  </si>
  <si>
    <t>{48b108c4-c8f4-4c63-a08f-f350c46ada04}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</si>
  <si>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</si>
  <si>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</si>
  <si>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</si>
  <si>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</si>
  <si>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</si>
  <si>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</si>
  <si>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</si>
  <si>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</si>
  <si>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20190628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</si>
  <si>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</si>
  <si>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</si>
  <si>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výtahu v budově na ul. Máchova 1134</t>
  </si>
  <si>
    <t>KSO:</t>
  </si>
  <si>
    <t/>
  </si>
  <si>
    <t>CC-CZ:</t>
  </si>
  <si>
    <t>Místo:</t>
  </si>
  <si>
    <t>Máchova 1134, Třinec</t>
  </si>
  <si>
    <t>Datum:</t>
  </si>
  <si>
    <t>28. 6. 2019</t>
  </si>
  <si>
    <t>Zadavatel:</t>
  </si>
  <si>
    <t>IČ:</t>
  </si>
  <si>
    <t>75055473</t>
  </si>
  <si>
    <t>Centrum sociální pomoci Třinec, p. o.</t>
  </si>
  <si>
    <t>DIČ:</t>
  </si>
  <si>
    <t>Uchazeč:</t>
  </si>
  <si>
    <t>Vyplň údaj</t>
  </si>
  <si>
    <t>Projektant:</t>
  </si>
  <si>
    <t>25842544</t>
  </si>
  <si>
    <t>HAMROZI s.r.o.</t>
  </si>
  <si>
    <t>CZ25842544</t>
  </si>
  <si>
    <t>True</t>
  </si>
  <si>
    <t>Zpracovatel:</t>
  </si>
  <si>
    <t>Walach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</si>
  <si>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</si>
  <si>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</si>
  <si>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</si>
  <si>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</si>
  <si>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</si>
  <si>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</si>
  <si>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</si>
  <si>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</si>
  <si>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</si>
  <si>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</si>
  <si>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</si>
  <si>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</si>
  <si>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</si>
  <si>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</si>
  <si>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</si>
  <si>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</si>
  <si>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</si>
  <si>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</si>
  <si>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</si>
  <si>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</si>
  <si>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</si>
  <si>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</si>
  <si>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</si>
  <si>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</si>
  <si>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</si>
  <si>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</si>
  <si>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</si>
  <si>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</si>
  <si>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</si>
  <si>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</si>
  <si>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</si>
  <si>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</si>
  <si>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</si>
  <si>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</si>
  <si>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</si>
  <si>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</si>
  <si>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</si>
  <si>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</si>
  <si>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</si>
  <si>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</si>
  <si>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</si>
  <si>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</si>
  <si>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</si>
  <si>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</si>
  <si>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{cedfa152-f326-40e5-a2c8-83b024619a69}</t>
  </si>
  <si>
    <t>2</t>
  </si>
  <si>
    <t>VRN</t>
  </si>
  <si>
    <t>Vedlejší a ostatní náklady</t>
  </si>
  <si>
    <t>{876958ae-6961-4561-8c0b-7b2ae8b47ae6}</t>
  </si>
  <si>
    <t>KRYCÍ LIST SOUPISU PRACÍ</t>
  </si>
  <si>
    <t>Objekt:</t>
  </si>
  <si>
    <t>SO 01 - Výměna výtahu v budově na ul. Máchova 1134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</si>
  <si>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</si>
  <si>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</si>
  <si>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</si>
  <si>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</si>
  <si>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</si>
  <si>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</si>
  <si>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</si>
  <si>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</si>
  <si>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</si>
  <si>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</si>
  <si>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</si>
  <si>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</si>
  <si>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741 - Elektroinstalace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</si>
  <si>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</si>
  <si>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</si>
  <si>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</si>
  <si>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</si>
  <si>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</si>
  <si>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</si>
  <si>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</si>
  <si>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</si>
  <si>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</si>
  <si>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</si>
  <si>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</si>
  <si>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</si>
  <si>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</si>
  <si>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</si>
  <si>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</si>
  <si>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</si>
  <si>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</si>
  <si>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</si>
  <si>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</si>
  <si>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</si>
  <si>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</si>
  <si>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</si>
  <si>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</si>
  <si>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</si>
  <si>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</si>
  <si>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</si>
  <si>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</si>
  <si>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</si>
  <si>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340271021</t>
  </si>
  <si>
    <t>Zazdívka otvorů v příčkách nebo stěnách pórobetonovými tvárnicemi plochy přes 0,025 m2 do 1 m2, objemová hmotnost 500 kg/m3, tloušťka příčky 100 mm</t>
  </si>
  <si>
    <t>m2</t>
  </si>
  <si>
    <t>CS ÚRS 2019 01</t>
  </si>
  <si>
    <t>4</t>
  </si>
  <si>
    <t>-1387871334</t>
  </si>
  <si>
    <t>VV</t>
  </si>
  <si>
    <t>Výkresy D.1.1.01-08, D.1.2.01, D.2.01</t>
  </si>
  <si>
    <t>0,35*0,15</t>
  </si>
  <si>
    <t>0,2*0,4</t>
  </si>
  <si>
    <t>Součet</t>
  </si>
  <si>
    <t>340271025</t>
  </si>
  <si>
    <t>Zazdívka otvorů v příčkách nebo stěnách pórobetonovými tvárnicemi plochy přes 1 m2 do 4 m2, objemová hmotnost 500 kg/m3, tloušťka příčky 100 mm</t>
  </si>
  <si>
    <t>-1893680692</t>
  </si>
  <si>
    <t>1,4*0,6*2</t>
  </si>
  <si>
    <t>6</t>
  </si>
  <si>
    <t>Úpravy povrchů, podlahy a osazování výplní</t>
  </si>
  <si>
    <t>611131121</t>
  </si>
  <si>
    <t>Podkladní a spojovací vrstva vnitřních omítaných ploch penetrace nanášená ručně stropů</t>
  </si>
  <si>
    <t>1455408872</t>
  </si>
  <si>
    <t>12,9</t>
  </si>
  <si>
    <t>611142001</t>
  </si>
  <si>
    <t>Potažení vnitřních ploch pletivem v ploše nebo pruzích, na plném podkladu sklovláknitým vtlačením do tmelu stropů</t>
  </si>
  <si>
    <t>-1418689872</t>
  </si>
  <si>
    <t>5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</si>
  <si>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</si>
  <si>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</si>
  <si>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314046706</t>
  </si>
  <si>
    <t>612131121</t>
  </si>
  <si>
    <t>Podkladní a spojovací vrstva vnitřních omítaných ploch penetrace nanášená ručně stěn</t>
  </si>
  <si>
    <t>643070476</t>
  </si>
  <si>
    <t>14,84*2,5*2</t>
  </si>
  <si>
    <t>7</t>
  </si>
  <si>
    <t>612325221</t>
  </si>
  <si>
    <t>Vápenocementová omítka jednotlivých malých ploch štuková na stěnách, plochy jednotlivě do 0,09 m2</t>
  </si>
  <si>
    <t>kus</t>
  </si>
  <si>
    <t>-394537872</t>
  </si>
  <si>
    <t>8</t>
  </si>
  <si>
    <t>612325223</t>
  </si>
  <si>
    <t>Vápenocementová omítka jednotlivých malých ploch štuková na stěnách, plochy jednotlivě přes 0,25 do 1 m2</t>
  </si>
  <si>
    <t>-90730126</t>
  </si>
  <si>
    <t>9</t>
  </si>
  <si>
    <t>612325422</t>
  </si>
  <si>
    <t>Oprava vápenocementové omítky vnitřních ploch štukové dvouvrstvé, tloušťky do 20 mm a tloušťky štuku do 3 mm stěn, v rozsahu opravované plochy přes 10 do 30%</t>
  </si>
  <si>
    <t>-1873099821</t>
  </si>
  <si>
    <t>6,18*12,93</t>
  </si>
  <si>
    <t>10</t>
  </si>
  <si>
    <t>612821012</t>
  </si>
  <si>
    <t>Sanační omítka vnitřních ploch stěn pro vlhké a zasolené zdivo, prováděná ve dvou vrstvách, tl. jádrové omítky do 30 mm ručně štuková</t>
  </si>
  <si>
    <t>587136734</t>
  </si>
  <si>
    <t>14,84*2,5</t>
  </si>
  <si>
    <t>11</t>
  </si>
  <si>
    <t>612821031</t>
  </si>
  <si>
    <t>Sanační omítka vnitřních ploch stěn - jemná štuková, prováděná ručně</t>
  </si>
  <si>
    <t>1345413908</t>
  </si>
  <si>
    <t>12</t>
  </si>
  <si>
    <t>619995001</t>
  </si>
  <si>
    <t>Začištění omítek (s dodáním hmot) kolem oken, dveří, podlah, obkladů apod.</t>
  </si>
  <si>
    <t>m</t>
  </si>
  <si>
    <t>942742986</t>
  </si>
  <si>
    <t>2,4+3+3</t>
  </si>
  <si>
    <t>Ostatní konstrukce a práce, bourání</t>
  </si>
  <si>
    <t>13</t>
  </si>
  <si>
    <t>941111112</t>
  </si>
  <si>
    <t>Montáž lešení řadového trubkového lehkého pracovního s podlahami s provozním zatížením tř. 3 do 200 kg/m2 šířky tř. W06 od 0,6 do 0,9 m, výšky přes 10 do 25 m</t>
  </si>
  <si>
    <t>885625877</t>
  </si>
  <si>
    <t>3,8*12,93</t>
  </si>
  <si>
    <t>14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</si>
  <si>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</si>
  <si>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</si>
  <si>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-1287373565</t>
  </si>
  <si>
    <t>49,134*10 'Přepočtené koeficientem množství</t>
  </si>
  <si>
    <t>941111812</t>
  </si>
  <si>
    <t>Demontáž lešení řadového trubkového lehkého pracovního s podlahami s provozním zatížením tř. 3 do 200 kg/m2 šířky tř. W06 od 0,6 do 0,9 m, výšky přes 10 do 25 m</t>
  </si>
  <si>
    <t>-1954956704</t>
  </si>
  <si>
    <t>16</t>
  </si>
  <si>
    <t>952901111</t>
  </si>
  <si>
    <t>Vyčištění budov nebo objektů před předáním do užívání budov bytové nebo občanské výstavby, světlé výšky podlaží do 4 m</t>
  </si>
  <si>
    <t>53056903</t>
  </si>
  <si>
    <t>110,98+218,59+124,33</t>
  </si>
  <si>
    <t>17</t>
  </si>
  <si>
    <t>962081141</t>
  </si>
  <si>
    <t>Bourání zdiva příček nebo vybourání otvorů ze skleněných tvárnic, tl. do 150 mm</t>
  </si>
  <si>
    <t>775241840</t>
  </si>
  <si>
    <t>1,9*1,3</t>
  </si>
  <si>
    <t>18</t>
  </si>
  <si>
    <t>977151119</t>
  </si>
  <si>
    <t>Jádrové vrty diamantovými korunkami do stavebních materiálů (železobetonu, betonu, cihel, obkladů, dlažeb, kamene) průměru přes 100 do 110 mm</t>
  </si>
  <si>
    <t>-2040826868</t>
  </si>
  <si>
    <t>0,3</t>
  </si>
  <si>
    <t>19</t>
  </si>
  <si>
    <t>977151128</t>
  </si>
  <si>
    <t>Jádrové vrty diamantovými korunkami do stavebních materiálů (železobetonu, betonu, cihel, obkladů, dlažeb, kamene) průměru přes 250 do 300 mm</t>
  </si>
  <si>
    <t>1474464710</t>
  </si>
  <si>
    <t>0,62+0,3</t>
  </si>
  <si>
    <t>20</t>
  </si>
  <si>
    <t>978013191</t>
  </si>
  <si>
    <t>Otlučení vápenných nebo vápenocementových omítek vnitřních ploch stěn s vyškrabáním spar, s očištěním zdiva, v rozsahu přes 50 do 100 %</t>
  </si>
  <si>
    <t>-814200863</t>
  </si>
  <si>
    <t>985131311</t>
  </si>
  <si>
    <t>Očištění ploch stěn, rubu kleneb a podlah ruční dočištění ocelovými kartáči</t>
  </si>
  <si>
    <t>973522658</t>
  </si>
  <si>
    <t>997</t>
  </si>
  <si>
    <t>Přesun sutě</t>
  </si>
  <si>
    <t>22</t>
  </si>
  <si>
    <t>997013213</t>
  </si>
  <si>
    <t>Vnitrostaveništní doprava suti a vybouraných hmot vodorovně do 50 m svisle ručně (nošením po schodech) pro budovy a haly výšky přes 9 do 12 m</t>
  </si>
  <si>
    <t>t</t>
  </si>
  <si>
    <t>-1688114236</t>
  </si>
  <si>
    <t>23</t>
  </si>
  <si>
    <t>997013311</t>
  </si>
  <si>
    <t>Doprava suti shozem montáž a demontáž shozu výšky do 10 m</t>
  </si>
  <si>
    <t>944919953</t>
  </si>
  <si>
    <t>24</t>
  </si>
  <si>
    <t>997013321</t>
  </si>
  <si>
    <t>Doprava suti shozem montáž a demontáž shozu výšky Příplatek za první a každý další den použití shozu k ceně -3311</t>
  </si>
  <si>
    <t>140623803</t>
  </si>
  <si>
    <t>9*10 'Přepočtené koeficientem množství</t>
  </si>
  <si>
    <t>25</t>
  </si>
  <si>
    <t>997013501</t>
  </si>
  <si>
    <t>Odvoz suti a vybouraných hmot na skládku nebo meziskládku se složením, na vzdálenost do 1 km</t>
  </si>
  <si>
    <t>1443383706</t>
  </si>
  <si>
    <t>26</t>
  </si>
  <si>
    <t>997013509</t>
  </si>
  <si>
    <t>Odvoz suti a vybouraných hmot na skládku nebo meziskládku se složením, na vzdálenost Příplatek k ceně za každý další i započatý 1 km přes 1 km</t>
  </si>
  <si>
    <t>-524493778</t>
  </si>
  <si>
    <t>2,79*10 'Přepočtené koeficientem množství</t>
  </si>
  <si>
    <t>27</t>
  </si>
  <si>
    <t>997013831</t>
  </si>
  <si>
    <t>Poplatek za uložení stavebního odpadu na skládce (skládkovné) směsného stavebního a demoličního zatříděného do Katalogu odpadů pod kódem 170 904</t>
  </si>
  <si>
    <t>908696941</t>
  </si>
  <si>
    <t>998</t>
  </si>
  <si>
    <t>Přesun hmot</t>
  </si>
  <si>
    <t>28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</si>
  <si>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</si>
  <si>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</si>
  <si>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-1818288845</t>
  </si>
  <si>
    <t>PSV</t>
  </si>
  <si>
    <t>Práce a dodávky PSV</t>
  </si>
  <si>
    <t>735</t>
  </si>
  <si>
    <t>Ústřední vytápění - otopná tělesa</t>
  </si>
  <si>
    <t>29</t>
  </si>
  <si>
    <t>735411118</t>
  </si>
  <si>
    <t>Elektrický topný panel o výkonu min. 2 000 W s termostatem - TP1</t>
  </si>
  <si>
    <t>soubor</t>
  </si>
  <si>
    <t>-1127567053</t>
  </si>
  <si>
    <t>741</t>
  </si>
  <si>
    <t>Elektroinstalace</t>
  </si>
  <si>
    <t>30</t>
  </si>
  <si>
    <t>7411200R1</t>
  </si>
  <si>
    <t>Elektroinstalace - viz. samostatný rozpočet</t>
  </si>
  <si>
    <t>1293587919</t>
  </si>
  <si>
    <t>D.1.4.a, D.1.4.b.1 - viz. samostatná PD</t>
  </si>
  <si>
    <t>751</t>
  </si>
  <si>
    <t>Vzduchotechnika</t>
  </si>
  <si>
    <t>31</t>
  </si>
  <si>
    <t>751398822</t>
  </si>
  <si>
    <t>Demontáž ostatních zařízení větrací mřížky stěnové, průřezu přes 0,04 do 0,100 m2</t>
  </si>
  <si>
    <t>-879089590</t>
  </si>
  <si>
    <t>32</t>
  </si>
  <si>
    <t>751510042</t>
  </si>
  <si>
    <t>Vzduchotechnické potrubí z pozinkovaného plechu kruhové, trouba spirálně vinutá bez příruby, průměru přes 100 do 200 mm</t>
  </si>
  <si>
    <t>-286626332</t>
  </si>
  <si>
    <t>3,6</t>
  </si>
  <si>
    <t>33</t>
  </si>
  <si>
    <t>M</t>
  </si>
  <si>
    <t>42981015</t>
  </si>
  <si>
    <t>trouba VZT kruhová spirálně vinutá Pz D 200mm</t>
  </si>
  <si>
    <t>-381122543</t>
  </si>
  <si>
    <t>34</t>
  </si>
  <si>
    <t>2861135R1</t>
  </si>
  <si>
    <t>spojovací materiál pro potrubí ventilační DN 200</t>
  </si>
  <si>
    <t>2964897</t>
  </si>
  <si>
    <t>35</t>
  </si>
  <si>
    <t>751514162</t>
  </si>
  <si>
    <t>Montáž oblouku do plechového potrubí kruhového, průměru přes 100 do 200 mm</t>
  </si>
  <si>
    <t>262121574</t>
  </si>
  <si>
    <t>36</t>
  </si>
  <si>
    <t>42981085</t>
  </si>
  <si>
    <t>oblouk segmentový VZT Pz 90° D 200mm</t>
  </si>
  <si>
    <t>-219623911</t>
  </si>
  <si>
    <t>37</t>
  </si>
  <si>
    <t>751111161</t>
  </si>
  <si>
    <t>Montáž ventilátoru axiálního potrubního průměru do 500 mm</t>
  </si>
  <si>
    <t>111190541</t>
  </si>
  <si>
    <t>38</t>
  </si>
  <si>
    <t>42914149</t>
  </si>
  <si>
    <t>kovový přetlakový ventilátor do potrubí DN 200, průtok min 450 m3/h vč. pružných spojek</t>
  </si>
  <si>
    <t>850294746</t>
  </si>
  <si>
    <t>39</t>
  </si>
  <si>
    <t>751514662</t>
  </si>
  <si>
    <t>Montáž škrtící klapky nebo zpětné klapky do plechového potrubí kruhové, průměru přes 100 do 200 mm</t>
  </si>
  <si>
    <t>62761130</t>
  </si>
  <si>
    <t>40</t>
  </si>
  <si>
    <t>42981312</t>
  </si>
  <si>
    <t>klapka zpětná VZT D 200mm</t>
  </si>
  <si>
    <t>-268601015</t>
  </si>
  <si>
    <t>41</t>
  </si>
  <si>
    <t>751514762</t>
  </si>
  <si>
    <t>Montáž protidešťové stříšky nebo výustky do plechového potrubí, průměru přes 100 do 200 mm</t>
  </si>
  <si>
    <t>-818416318</t>
  </si>
  <si>
    <t>42</t>
  </si>
  <si>
    <t>42982400</t>
  </si>
  <si>
    <t>výustka s ochrannou síťkou pro potrubí VZT DN 200</t>
  </si>
  <si>
    <t>-1316835953</t>
  </si>
  <si>
    <t>43</t>
  </si>
  <si>
    <t>751525081</t>
  </si>
  <si>
    <t>Montáž potrubí plastového kruhového VZT do 100 mm, průměru</t>
  </si>
  <si>
    <t>-1105605285</t>
  </si>
  <si>
    <t>44</t>
  </si>
  <si>
    <t>28611170</t>
  </si>
  <si>
    <t>trubka ventilačníí PVC 100</t>
  </si>
  <si>
    <t>2038295840</t>
  </si>
  <si>
    <t>45</t>
  </si>
  <si>
    <t>751526171</t>
  </si>
  <si>
    <t>Montáž kolena do plastového potrubí kruhového, průměru do 100 mm</t>
  </si>
  <si>
    <t>1870669786</t>
  </si>
  <si>
    <t>46</t>
  </si>
  <si>
    <t>28611353</t>
  </si>
  <si>
    <t>koleno ventilační PVC 100 90°</t>
  </si>
  <si>
    <t>552885544</t>
  </si>
  <si>
    <t>47</t>
  </si>
  <si>
    <t>2861135R</t>
  </si>
  <si>
    <t>spojovací materiál pro potrubí ventilační PVC 100</t>
  </si>
  <si>
    <t>-190148526</t>
  </si>
  <si>
    <t>48</t>
  </si>
  <si>
    <t>751111131</t>
  </si>
  <si>
    <t>Montáž ventilátoru axiálního potrubního průměru do 200 mm</t>
  </si>
  <si>
    <t>1195444406</t>
  </si>
  <si>
    <t>49</t>
  </si>
  <si>
    <t>42914103</t>
  </si>
  <si>
    <t>axiálního ventilátoru do potrubí DN100 s teplotním spínačem ventilátoru, 200 m3/h</t>
  </si>
  <si>
    <t>1410143831</t>
  </si>
  <si>
    <t>50</t>
  </si>
  <si>
    <t>751526748</t>
  </si>
  <si>
    <t>Montáž výustky nebo větrací mřížky do plastového potrubí kruhové, průměru do 100 mm</t>
  </si>
  <si>
    <t>-649007927</t>
  </si>
  <si>
    <t>51</t>
  </si>
  <si>
    <t>4298130R1</t>
  </si>
  <si>
    <t>výustka DN 100</t>
  </si>
  <si>
    <t>1067299772</t>
  </si>
  <si>
    <t>52</t>
  </si>
  <si>
    <t>4298130R2</t>
  </si>
  <si>
    <t>větrací mřížka nerez se samotižnou gravitační žaluzii a siťovinou DN 100</t>
  </si>
  <si>
    <t>-1609528515</t>
  </si>
  <si>
    <t>53</t>
  </si>
  <si>
    <t>751581211</t>
  </si>
  <si>
    <t>Protipožární ochrana vzduchotechnického potrubí dodatečný izolace, požární odolnost EI 30 - viz. PBR (místnost 0.01)</t>
  </si>
  <si>
    <t>-33344374</t>
  </si>
  <si>
    <t>54</t>
  </si>
  <si>
    <t>751581352</t>
  </si>
  <si>
    <t>Protipožární ochrana vzduchotechnického potrubí prostup kruhového potrubí stěnou, průměru potrubí přes 100 do 200 mm</t>
  </si>
  <si>
    <t>214556244</t>
  </si>
  <si>
    <t>55</t>
  </si>
  <si>
    <t>7515100R1</t>
  </si>
  <si>
    <t>Závěsný a těsnící materiál pro VZT rozvody</t>
  </si>
  <si>
    <t>-832718224</t>
  </si>
  <si>
    <t>56</t>
  </si>
  <si>
    <t>7515100R2</t>
  </si>
  <si>
    <t>Uzemnění VZT zařízení dle platné ČSN (materiál v ceně)</t>
  </si>
  <si>
    <t>-916003206</t>
  </si>
  <si>
    <t>57</t>
  </si>
  <si>
    <t>7515100R3</t>
  </si>
  <si>
    <t>Uvedení kompletního zařízení do provozu, zaregulování</t>
  </si>
  <si>
    <t>-2081579476</t>
  </si>
  <si>
    <t>58</t>
  </si>
  <si>
    <t>7515100R4</t>
  </si>
  <si>
    <t>Provozní zkouška</t>
  </si>
  <si>
    <t>hod</t>
  </si>
  <si>
    <t>2108292000</t>
  </si>
  <si>
    <t>59</t>
  </si>
  <si>
    <t>998751101</t>
  </si>
  <si>
    <t>Přesun hmot pro vzduchotechniku stanovený z hmotnosti přesunovaného materiálu vodorovná dopravní vzdálenost do 100 m v objektech výšky do 12 m</t>
  </si>
  <si>
    <t>-1578773253</t>
  </si>
  <si>
    <t>60</t>
  </si>
  <si>
    <t>998751181</t>
  </si>
  <si>
    <t>Přesun hmot pro vzduchotechniku stanovený z hmotnosti přesunovaného materiálu Příplatek k cenám za přesun prováděný bez použití mechanizace pro jakoukoliv výšku objektu</t>
  </si>
  <si>
    <t>550678489</t>
  </si>
  <si>
    <t>763</t>
  </si>
  <si>
    <t>Konstrukce suché výstavby</t>
  </si>
  <si>
    <t>61</t>
  </si>
  <si>
    <t>763111323</t>
  </si>
  <si>
    <t>Příčka ze sádrokartonových desek s nosnou konstrukcí z jednoduchých ocelových profilů UW, CW jednoduše opláštěná deskou protipožární DF tl. 12,5 mm, EI 30, příčka tl. 100 mm, profil 75 TI tl. 75 mm</t>
  </si>
  <si>
    <t>2125114474</t>
  </si>
  <si>
    <t>2,4*3</t>
  </si>
  <si>
    <t>62</t>
  </si>
  <si>
    <t>763111772</t>
  </si>
  <si>
    <t>Příčka ze sádrokartonových desek Příplatek k cenám za rovinnost kvality celoplošné tmelení kvality Q4</t>
  </si>
  <si>
    <t>572943833</t>
  </si>
  <si>
    <t>63</t>
  </si>
  <si>
    <t>763111915</t>
  </si>
  <si>
    <t>Zhotovení otvorů v příčkách ze sádrokartonových desek pro dveře včetně vyztužení profily pro příčku tl. do 100 mm, velikost přes 1,00 do 2,00 m2</t>
  </si>
  <si>
    <t>-587681638</t>
  </si>
  <si>
    <t>64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</si>
  <si>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</si>
  <si>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</si>
  <si>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-1176647490</t>
  </si>
  <si>
    <t>65</t>
  </si>
  <si>
    <t>55331523</t>
  </si>
  <si>
    <t>zárubeň ocelová pro sádrokarton 100 900 levá,pravá</t>
  </si>
  <si>
    <t>-2079603326</t>
  </si>
  <si>
    <t>66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</si>
  <si>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</si>
  <si>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</si>
  <si>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-1286290472</t>
  </si>
  <si>
    <t>67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</si>
  <si>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</si>
  <si>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</si>
  <si>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-1177717628</t>
  </si>
  <si>
    <t>764</t>
  </si>
  <si>
    <t>Konstrukce klempířské</t>
  </si>
  <si>
    <t>68</t>
  </si>
  <si>
    <t>764216641</t>
  </si>
  <si>
    <t>Oplechování parapetů z pozinkovaného plechu s povrchovou úpravou rovných celoplošně lepené, bez rohů rš 160 mm</t>
  </si>
  <si>
    <t>-136721683</t>
  </si>
  <si>
    <t>1,9</t>
  </si>
  <si>
    <t>69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</si>
  <si>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</si>
  <si>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</si>
  <si>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-956602958</t>
  </si>
  <si>
    <t>766</t>
  </si>
  <si>
    <t>Konstrukce truhlářské</t>
  </si>
  <si>
    <t>70</t>
  </si>
  <si>
    <t>766622131</t>
  </si>
  <si>
    <t>Montáž oken plastových včetně montáže rámu plochy přes 1 m2 otevíravých do zdiva, výšky do 1,5 m</t>
  </si>
  <si>
    <t>-827743298</t>
  </si>
  <si>
    <t>71</t>
  </si>
  <si>
    <t>61140051</t>
  </si>
  <si>
    <t>okno plastové sklopné (větrací) dvojsklo přes plochu 1m2 do v1,5m - O/01</t>
  </si>
  <si>
    <t>565560982</t>
  </si>
  <si>
    <t>72</t>
  </si>
  <si>
    <t>766660021</t>
  </si>
  <si>
    <t>Montáž dveřních křídel dřevěných nebo plastových otevíravých do ocelové zárubně protipožárních jednokřídlových, šířky do 800 mm</t>
  </si>
  <si>
    <t>1505905595</t>
  </si>
  <si>
    <t>4 "DKL01"</t>
  </si>
  <si>
    <t>2 "DKP03"</t>
  </si>
  <si>
    <t>1 "DKL06"</t>
  </si>
  <si>
    <t>73</t>
  </si>
  <si>
    <t>61165192</t>
  </si>
  <si>
    <t>dveře vnitřní protipožární 1křídlé 800x1970mm</t>
  </si>
  <si>
    <t>1809260522</t>
  </si>
  <si>
    <t>74</t>
  </si>
  <si>
    <t>766660022</t>
  </si>
  <si>
    <t>Montáž dveřních křídel dřevěných nebo plastových otevíravých do ocelové zárubně protipožárních jednokřídlových, šířky přes 800 mm</t>
  </si>
  <si>
    <t>1295533</t>
  </si>
  <si>
    <t>3 "DKP02"</t>
  </si>
  <si>
    <t>3"DKL04"</t>
  </si>
  <si>
    <t>1 "DP05"</t>
  </si>
  <si>
    <t>75</t>
  </si>
  <si>
    <t>61165193</t>
  </si>
  <si>
    <t>dveře vnitřní protipožární 1křídlé 900x1970mm</t>
  </si>
  <si>
    <t>1119936923</t>
  </si>
  <si>
    <t>76</t>
  </si>
  <si>
    <t>766660728</t>
  </si>
  <si>
    <t>Montáž dveřních doplňků dveřního kování interiérového zámku</t>
  </si>
  <si>
    <t>-773560338</t>
  </si>
  <si>
    <t>77</t>
  </si>
  <si>
    <t>54926045</t>
  </si>
  <si>
    <t xml:space="preserve">zámek stavební zadlabací vložkový </t>
  </si>
  <si>
    <t>1628926885</t>
  </si>
  <si>
    <t>78</t>
  </si>
  <si>
    <t>54964110</t>
  </si>
  <si>
    <t>vložka zámková cylindrická oboustranná</t>
  </si>
  <si>
    <t>-238670313</t>
  </si>
  <si>
    <t>79</t>
  </si>
  <si>
    <t>766660729</t>
  </si>
  <si>
    <t>Montáž dveřních doplňků dveřního kování interiérového štítku s klikou</t>
  </si>
  <si>
    <t>1787220297</t>
  </si>
  <si>
    <t>80</t>
  </si>
  <si>
    <t>54914622</t>
  </si>
  <si>
    <t xml:space="preserve">kování dveřní vrchní klika včetně štítu a montážního materiálu </t>
  </si>
  <si>
    <t>1101893664</t>
  </si>
  <si>
    <t>81</t>
  </si>
  <si>
    <t>766691914</t>
  </si>
  <si>
    <t>Ostatní práce vyvěšení nebo zavěšení křídel s případným uložením a opětovným zavěšením po provedení stavebních změn dřevěných dveřních, plochy do 2 m2</t>
  </si>
  <si>
    <t>-255355324</t>
  </si>
  <si>
    <t>82</t>
  </si>
  <si>
    <t>766694113</t>
  </si>
  <si>
    <t>Montáž ostatních truhlářských konstrukcí parapetních desek dřevěných nebo plastových šířky do 300 mm, délky přes 1600 do 2600 mm</t>
  </si>
  <si>
    <t>38420754</t>
  </si>
  <si>
    <t>83</t>
  </si>
  <si>
    <t>61144400</t>
  </si>
  <si>
    <t>parapet plastový vnitřní komůrkový 180x20x1000mm</t>
  </si>
  <si>
    <t>862870528</t>
  </si>
  <si>
    <t>84</t>
  </si>
  <si>
    <t>61144019</t>
  </si>
  <si>
    <t>koncovka k parapetu plastovému vnitřnímu 1 pár</t>
  </si>
  <si>
    <t>sada</t>
  </si>
  <si>
    <t>-1747953704</t>
  </si>
  <si>
    <t>85</t>
  </si>
  <si>
    <t>76781011R</t>
  </si>
  <si>
    <t>Montáž okenní větrací štěrbiny</t>
  </si>
  <si>
    <t>-1319069887</t>
  </si>
  <si>
    <t>86</t>
  </si>
  <si>
    <t>59816242</t>
  </si>
  <si>
    <t>okenní větrací štěrbina</t>
  </si>
  <si>
    <t>665626567</t>
  </si>
  <si>
    <t>87</t>
  </si>
  <si>
    <t>766660716</t>
  </si>
  <si>
    <t xml:space="preserve">Montáž dveřních doplňků samozavírače na zárubeň </t>
  </si>
  <si>
    <t>1039695258</t>
  </si>
  <si>
    <t>13+3</t>
  </si>
  <si>
    <t>88</t>
  </si>
  <si>
    <t>54917265</t>
  </si>
  <si>
    <t>samozavírač dveří hydraulický pro protipožární dveře</t>
  </si>
  <si>
    <t>604268713</t>
  </si>
  <si>
    <t>89</t>
  </si>
  <si>
    <t>766660720</t>
  </si>
  <si>
    <t>Montáž dveřních doplňků větrací mřížky s vyříznutím otvoru</t>
  </si>
  <si>
    <t>1819845838</t>
  </si>
  <si>
    <t>90</t>
  </si>
  <si>
    <t>55341413</t>
  </si>
  <si>
    <t>větrací mřížka 500x100mm</t>
  </si>
  <si>
    <t>-491608092</t>
  </si>
  <si>
    <t>91</t>
  </si>
  <si>
    <t>766660731</t>
  </si>
  <si>
    <t>Montáž dveřních doplňků dveřního kování bezpečnostního zámku</t>
  </si>
  <si>
    <t>833841025</t>
  </si>
  <si>
    <t>92</t>
  </si>
  <si>
    <t>54964150</t>
  </si>
  <si>
    <t>zámek zadlábací vč. vložky zámkové cylindrická s konflíkem+4 klíče</t>
  </si>
  <si>
    <t>2087431354</t>
  </si>
  <si>
    <t>93</t>
  </si>
  <si>
    <t>766660733</t>
  </si>
  <si>
    <t>Montáž dveřních doplňků dveřního kování bezpečnostního štítku s klikou</t>
  </si>
  <si>
    <t>-1213085460</t>
  </si>
  <si>
    <t>94</t>
  </si>
  <si>
    <t>54914102</t>
  </si>
  <si>
    <t xml:space="preserve">kování dveřní bezpečnostní, knoflík-klika </t>
  </si>
  <si>
    <t>49131780</t>
  </si>
  <si>
    <t>95</t>
  </si>
  <si>
    <t>998766102</t>
  </si>
  <si>
    <t>Přesun hmot pro konstrukce truhlářské stanovený z hmotnosti přesunovaného materiálu vodorovná dopravní vzdálenost do 50 m v objektech výšky přes 6 do 12 m</t>
  </si>
  <si>
    <t>752558552</t>
  </si>
  <si>
    <t>96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</si>
  <si>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</si>
  <si>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</si>
  <si>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-495018490</t>
  </si>
  <si>
    <t>767</t>
  </si>
  <si>
    <t>Konstrukce zámečnické</t>
  </si>
  <si>
    <t>97</t>
  </si>
  <si>
    <t>767640111</t>
  </si>
  <si>
    <t>Montáž dveří plechových vchodových jednokřídlových bez nadsvětlíku</t>
  </si>
  <si>
    <t>81849565</t>
  </si>
  <si>
    <t>98</t>
  </si>
  <si>
    <t>55341155</t>
  </si>
  <si>
    <t>dveře ocelové exteriérové zateplené 1křídlé 800x1970mm - L/01</t>
  </si>
  <si>
    <t>1804624256</t>
  </si>
  <si>
    <t>99</t>
  </si>
  <si>
    <t>767691822</t>
  </si>
  <si>
    <t>Ostatní práce - vyvěšení nebo zavěšení kovových křídel s případným uložením a opětovným zavěšením po provedení stavebních změn dveří, plochy do 2 m2</t>
  </si>
  <si>
    <t>-2107379501</t>
  </si>
  <si>
    <t>100</t>
  </si>
  <si>
    <t>998767102</t>
  </si>
  <si>
    <t>Přesun hmot pro zámečnické konstrukce stanovený z hmotnosti přesunovaného materiálu vodorovná dopravní vzdálenost do 50 m v objektech výšky přes 6 do 12 m</t>
  </si>
  <si>
    <t>-1347207952</t>
  </si>
  <si>
    <t>101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</si>
  <si>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</si>
  <si>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</si>
  <si>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-1745997501</t>
  </si>
  <si>
    <t>783</t>
  </si>
  <si>
    <t>Dokončovací práce - nátěry</t>
  </si>
  <si>
    <t>102</t>
  </si>
  <si>
    <t>783933171</t>
  </si>
  <si>
    <t>Penetrační nátěr betonových podlah epoxidový</t>
  </si>
  <si>
    <t>1124327230</t>
  </si>
  <si>
    <t>12,9+2,39</t>
  </si>
  <si>
    <t>103</t>
  </si>
  <si>
    <t>783937163</t>
  </si>
  <si>
    <t>Krycí (uzavírací) nátěr betonových podlah dvojnásobný epoxidový rozpouštědlový</t>
  </si>
  <si>
    <t>-766390155</t>
  </si>
  <si>
    <t>784</t>
  </si>
  <si>
    <t>Dokončovací práce - malby a tapety</t>
  </si>
  <si>
    <t>104</t>
  </si>
  <si>
    <t>784181121</t>
  </si>
  <si>
    <t>Penetrace podkladu jednonásobná hloubková v místnostech výšky do 3,80 m</t>
  </si>
  <si>
    <t>-561087665</t>
  </si>
  <si>
    <t>4*0,09</t>
  </si>
  <si>
    <t>4*1</t>
  </si>
  <si>
    <t>2,4*3*2</t>
  </si>
  <si>
    <t>105</t>
  </si>
  <si>
    <t>784211111</t>
  </si>
  <si>
    <t>Malby z malířských směsí otěruvzdorných za mokra dvojnásobné, bílé za mokra otěruvzdorné velmi dobře v místnostech výšky do 3,80 m</t>
  </si>
  <si>
    <t>1019181099</t>
  </si>
  <si>
    <t>106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</si>
  <si>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</si>
  <si>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</si>
  <si>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-168780581</t>
  </si>
  <si>
    <t>Práce a dodávky M</t>
  </si>
  <si>
    <t>33-M</t>
  </si>
  <si>
    <t>Montáže dopr.zaříz.,sklad. zař. a váh</t>
  </si>
  <si>
    <t>107</t>
  </si>
  <si>
    <t>330530207</t>
  </si>
  <si>
    <t>Demontáž výtahového stroje a vybavení strojovny</t>
  </si>
  <si>
    <t>372294281</t>
  </si>
  <si>
    <t>108</t>
  </si>
  <si>
    <t>33053020R</t>
  </si>
  <si>
    <t>Montáž a dodávka nového výtahu dle D.2.01</t>
  </si>
  <si>
    <t>-1327262671</t>
  </si>
  <si>
    <t>109</t>
  </si>
  <si>
    <t>3305302R1</t>
  </si>
  <si>
    <t>Stavební práce spojené s výměnou výtahu</t>
  </si>
  <si>
    <t>-821801284</t>
  </si>
  <si>
    <t>110</t>
  </si>
  <si>
    <t>3305302R2</t>
  </si>
  <si>
    <t>Dodání a montáž záložního zdroje</t>
  </si>
  <si>
    <t>-84627957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</si>
  <si>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</si>
  <si>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</si>
  <si>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</si>
  <si>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</si>
  <si>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</si>
  <si>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</si>
  <si>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</si>
  <si>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</si>
  <si>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</si>
  <si>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013244000</t>
  </si>
  <si>
    <t>Výrobní a dílenská dokumentace k výtahům, zpracování provozního řádu</t>
  </si>
  <si>
    <t>1024</t>
  </si>
  <si>
    <t>960302000</t>
  </si>
  <si>
    <t>013254000</t>
  </si>
  <si>
    <t>Dokumentace skutečného provedení stavby</t>
  </si>
  <si>
    <t>309950475</t>
  </si>
  <si>
    <t>VRN3</t>
  </si>
  <si>
    <t>Zařízení staveniště</t>
  </si>
  <si>
    <t>030001000</t>
  </si>
  <si>
    <t>1658712666</t>
  </si>
  <si>
    <t>034002000</t>
  </si>
  <si>
    <t>Zabezpečení proti pádu osob</t>
  </si>
  <si>
    <t>-156695931</t>
  </si>
  <si>
    <t>VRN4</t>
  </si>
  <si>
    <t>Inženýrská činnost</t>
  </si>
  <si>
    <t>045002000</t>
  </si>
  <si>
    <t>Kompletační a koordinační činnost</t>
  </si>
  <si>
    <t>1831196272</t>
  </si>
  <si>
    <t>VRN7</t>
  </si>
  <si>
    <t>Provozní vlivy</t>
  </si>
  <si>
    <t>070001000</t>
  </si>
  <si>
    <t>2083632954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</si>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</sst>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44" s="2" customFormat="1" ht="14.4" customHeight="1" hidden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pans="2:44" s="1" customFormat="1" ht="24.95" customHeight="1">
      <c r="B42" s="38"/>
      <c r="C42" s="23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20190628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pans="2:44" s="4" customFormat="1" ht="36.95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Výměna výtahu v budově na ul. Máchova 1134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Máchova 1134, Třinec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IF(AN8="","",AN8)</f>
        <v>28. 6. 2019</v>
      </c>
      <c r="AN47" s="71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5.1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Centrum sociální pomoci Třinec, p. o.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>HAMROZI s.r.o.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pans="2:56" s="1" customFormat="1" ht="15.15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37</v>
      </c>
      <c r="AJ50" s="39"/>
      <c r="AK50" s="39"/>
      <c r="AL50" s="39"/>
      <c r="AM50" s="72" t="str">
        <f>IF(E20="","",E20)</f>
        <v>Walach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pans="2:56" s="1" customFormat="1" ht="29.25" customHeight="1"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pans="2:90" s="5" customFormat="1" ht="32.4" customHeight="1"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S54" s="108" t="s">
        <v>74</v>
      </c>
      <c r="BT54" s="108" t="s">
        <v>75</v>
      </c>
      <c r="BU54" s="109" t="s">
        <v>76</v>
      </c>
      <c r="BV54" s="108" t="s">
        <v>77</v>
      </c>
      <c r="BW54" s="108" t="s">
        <v>5</v>
      </c>
      <c r="BX54" s="108" t="s">
        <v>78</v>
      </c>
      <c r="CL54" s="108" t="s">
        <v>19</v>
      </c>
    </row>
    <row r="55" spans="1:91" s="6" customFormat="1" ht="27" customHeight="1">
      <c r="A55" s="110" t="s">
        <v>79</v>
      </c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01 - Výměna výtahu v b...'!J30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81</v>
      </c>
      <c r="AR55" s="117"/>
      <c r="AS55" s="118">
        <v>0</v>
      </c>
      <c r="AT55" s="119">
        <f>ROUND(SUM(AV55:AW55),2)</f>
        <v>0</v>
      </c>
      <c r="AU55" s="120">
        <f>'SO 01 - Výměna výtahu v b...'!P97</f>
        <v>0</v>
      </c>
      <c r="AV55" s="119">
        <f>'SO 01 - Výměna výtahu v b...'!J33</f>
        <v>0</v>
      </c>
      <c r="AW55" s="119">
        <f>'SO 01 - Výměna výtahu v b...'!J34</f>
        <v>0</v>
      </c>
      <c r="AX55" s="119">
        <f>'SO 01 - Výměna výtahu v b...'!J35</f>
        <v>0</v>
      </c>
      <c r="AY55" s="119">
        <f>'SO 01 - Výměna výtahu v b...'!J36</f>
        <v>0</v>
      </c>
      <c r="AZ55" s="119">
        <f>'SO 01 - Výměna výtahu v b...'!F33</f>
        <v>0</v>
      </c>
      <c r="BA55" s="119">
        <f>'SO 01 - Výměna výtahu v b...'!F34</f>
        <v>0</v>
      </c>
      <c r="BB55" s="119">
        <f>'SO 01 - Výměna výtahu v b...'!F35</f>
        <v>0</v>
      </c>
      <c r="BC55" s="119">
        <f>'SO 01 - Výměna výtahu v b...'!F36</f>
        <v>0</v>
      </c>
      <c r="BD55" s="121">
        <f>'SO 01 - Výměna výtahu v b...'!F37</f>
        <v>0</v>
      </c>
      <c r="BT55" s="122" t="s">
        <v>82</v>
      </c>
      <c r="BV55" s="122" t="s">
        <v>77</v>
      </c>
      <c r="BW55" s="122" t="s">
        <v>83</v>
      </c>
      <c r="BX55" s="122" t="s">
        <v>5</v>
      </c>
      <c r="CL55" s="122" t="s">
        <v>19</v>
      </c>
      <c r="CM55" s="122" t="s">
        <v>84</v>
      </c>
    </row>
    <row r="56" spans="1:91" s="6" customFormat="1" ht="16.5" customHeight="1">
      <c r="A56" s="110" t="s">
        <v>79</v>
      </c>
      <c r="B56" s="111"/>
      <c r="C56" s="112"/>
      <c r="D56" s="113" t="s">
        <v>85</v>
      </c>
      <c r="E56" s="113"/>
      <c r="F56" s="113"/>
      <c r="G56" s="113"/>
      <c r="H56" s="113"/>
      <c r="I56" s="114"/>
      <c r="J56" s="113" t="s">
        <v>86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'VRN - Vedlejší a ostatní 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81</v>
      </c>
      <c r="AR56" s="117"/>
      <c r="AS56" s="123">
        <v>0</v>
      </c>
      <c r="AT56" s="124">
        <f>ROUND(SUM(AV56:AW56),2)</f>
        <v>0</v>
      </c>
      <c r="AU56" s="125">
        <f>'VRN - Vedlejší a ostatní ...'!P84</f>
        <v>0</v>
      </c>
      <c r="AV56" s="124">
        <f>'VRN - Vedlejší a ostatní ...'!J33</f>
        <v>0</v>
      </c>
      <c r="AW56" s="124">
        <f>'VRN - Vedlejší a ostatní ...'!J34</f>
        <v>0</v>
      </c>
      <c r="AX56" s="124">
        <f>'VRN - Vedlejší a ostatní ...'!J35</f>
        <v>0</v>
      </c>
      <c r="AY56" s="124">
        <f>'VRN - Vedlejší a ostatní ...'!J36</f>
        <v>0</v>
      </c>
      <c r="AZ56" s="124">
        <f>'VRN - Vedlejší a ostatní ...'!F33</f>
        <v>0</v>
      </c>
      <c r="BA56" s="124">
        <f>'VRN - Vedlejší a ostatní ...'!F34</f>
        <v>0</v>
      </c>
      <c r="BB56" s="124">
        <f>'VRN - Vedlejší a ostatní ...'!F35</f>
        <v>0</v>
      </c>
      <c r="BC56" s="124">
        <f>'VRN - Vedlejší a ostatní ...'!F36</f>
        <v>0</v>
      </c>
      <c r="BD56" s="126">
        <f>'VRN - Vedlejší a ostatní ...'!F37</f>
        <v>0</v>
      </c>
      <c r="BT56" s="122" t="s">
        <v>82</v>
      </c>
      <c r="BV56" s="122" t="s">
        <v>77</v>
      </c>
      <c r="BW56" s="122" t="s">
        <v>87</v>
      </c>
      <c r="BX56" s="122" t="s">
        <v>5</v>
      </c>
      <c r="CL56" s="122" t="s">
        <v>19</v>
      </c>
      <c r="CM56" s="122" t="s">
        <v>84</v>
      </c>
    </row>
    <row r="57" spans="2:44" s="1" customFormat="1" ht="30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2:44" s="1" customFormat="1" ht="6.95" customHeight="1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SO 01 - Výměna výtahu v b...'!C2" display="/"/>
    <hyperlink ref="A56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84</v>
      </c>
    </row>
    <row r="4" spans="2:46" ht="24.95" customHeight="1">
      <c r="B4" s="20"/>
      <c r="D4" s="131" t="s">
        <v>88</v>
      </c>
      <c r="L4" s="20"/>
      <c r="M4" s="13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3" t="s">
        <v>16</v>
      </c>
      <c r="L6" s="20"/>
    </row>
    <row r="7" spans="2:12" ht="16.5" customHeight="1">
      <c r="B7" s="20"/>
      <c r="E7" s="134" t="str">
        <f>'Rekapitulace stavby'!K6</f>
        <v>Výměna výtahu v budově na ul. Máchova 1134</v>
      </c>
      <c r="F7" s="133"/>
      <c r="G7" s="133"/>
      <c r="H7" s="133"/>
      <c r="L7" s="20"/>
    </row>
    <row r="8" spans="2:12" s="1" customFormat="1" ht="12" customHeight="1">
      <c r="B8" s="43"/>
      <c r="D8" s="133" t="s">
        <v>89</v>
      </c>
      <c r="I8" s="135"/>
      <c r="L8" s="43"/>
    </row>
    <row r="9" spans="2:12" s="1" customFormat="1" ht="36.95" customHeight="1">
      <c r="B9" s="43"/>
      <c r="E9" s="136" t="s">
        <v>90</v>
      </c>
      <c r="F9" s="1"/>
      <c r="G9" s="1"/>
      <c r="H9" s="1"/>
      <c r="I9" s="135"/>
      <c r="L9" s="43"/>
    </row>
    <row r="10" spans="2:12" s="1" customFormat="1" ht="12">
      <c r="B10" s="43"/>
      <c r="I10" s="135"/>
      <c r="L10" s="43"/>
    </row>
    <row r="11" spans="2:12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pans="2: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28. 6. 2019</v>
      </c>
      <c r="L12" s="43"/>
    </row>
    <row r="13" spans="2:12" s="1" customFormat="1" ht="10.8" customHeight="1">
      <c r="B13" s="43"/>
      <c r="I13" s="135"/>
      <c r="L13" s="43"/>
    </row>
    <row r="14" spans="2:12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pans="2:12" s="1" customFormat="1" ht="18" customHeight="1">
      <c r="B15" s="43"/>
      <c r="E15" s="137" t="s">
        <v>28</v>
      </c>
      <c r="I15" s="138" t="s">
        <v>29</v>
      </c>
      <c r="J15" s="137" t="s">
        <v>19</v>
      </c>
      <c r="L15" s="43"/>
    </row>
    <row r="16" spans="2:12" s="1" customFormat="1" ht="6.95" customHeight="1">
      <c r="B16" s="43"/>
      <c r="I16" s="135"/>
      <c r="L16" s="43"/>
    </row>
    <row r="17" spans="2:12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5"/>
      <c r="L19" s="43"/>
    </row>
    <row r="20" spans="2:12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pans="2:12" s="1" customFormat="1" ht="18" customHeight="1">
      <c r="B21" s="43"/>
      <c r="E21" s="137" t="s">
        <v>34</v>
      </c>
      <c r="I21" s="138" t="s">
        <v>29</v>
      </c>
      <c r="J21" s="137" t="s">
        <v>35</v>
      </c>
      <c r="L21" s="43"/>
    </row>
    <row r="22" spans="2:12" s="1" customFormat="1" ht="6.95" customHeight="1">
      <c r="B22" s="43"/>
      <c r="I22" s="135"/>
      <c r="L22" s="43"/>
    </row>
    <row r="23" spans="2:12" s="1" customFormat="1" ht="12" customHeight="1">
      <c r="B23" s="43"/>
      <c r="D23" s="133" t="s">
        <v>37</v>
      </c>
      <c r="I23" s="138" t="s">
        <v>26</v>
      </c>
      <c r="J23" s="137" t="s">
        <v>19</v>
      </c>
      <c r="L23" s="43"/>
    </row>
    <row r="24" spans="2:12" s="1" customFormat="1" ht="18" customHeight="1">
      <c r="B24" s="43"/>
      <c r="E24" s="137" t="s">
        <v>38</v>
      </c>
      <c r="I24" s="138" t="s">
        <v>29</v>
      </c>
      <c r="J24" s="137" t="s">
        <v>19</v>
      </c>
      <c r="L24" s="43"/>
    </row>
    <row r="25" spans="2:12" s="1" customFormat="1" ht="6.95" customHeight="1">
      <c r="B25" s="43"/>
      <c r="I25" s="135"/>
      <c r="L25" s="43"/>
    </row>
    <row r="26" spans="2:12" s="1" customFormat="1" ht="12" customHeight="1">
      <c r="B26" s="43"/>
      <c r="D26" s="133" t="s">
        <v>39</v>
      </c>
      <c r="I26" s="135"/>
      <c r="L26" s="43"/>
    </row>
    <row r="27" spans="2:12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pans="2:12" s="1" customFormat="1" ht="6.95" customHeight="1">
      <c r="B28" s="43"/>
      <c r="I28" s="13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pans="2:12" s="1" customFormat="1" ht="25.4" customHeight="1">
      <c r="B30" s="43"/>
      <c r="D30" s="144" t="s">
        <v>41</v>
      </c>
      <c r="I30" s="135"/>
      <c r="J30" s="145">
        <f>ROUND(J97,2)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pans="2:12" s="1" customFormat="1" ht="14.4" customHeight="1">
      <c r="B32" s="43"/>
      <c r="F32" s="146" t="s">
        <v>43</v>
      </c>
      <c r="I32" s="147" t="s">
        <v>42</v>
      </c>
      <c r="J32" s="146" t="s">
        <v>44</v>
      </c>
      <c r="L32" s="43"/>
    </row>
    <row r="33" spans="2:12" s="1" customFormat="1" ht="14.4" customHeight="1">
      <c r="B33" s="43"/>
      <c r="D33" s="148" t="s">
        <v>45</v>
      </c>
      <c r="E33" s="133" t="s">
        <v>46</v>
      </c>
      <c r="F33" s="149">
        <f>ROUND((SUM(BE97:BE454)),2)</f>
        <v>0</v>
      </c>
      <c r="I33" s="150">
        <v>0.21</v>
      </c>
      <c r="J33" s="149">
        <f>ROUND(((SUM(BE97:BE454))*I33),2)</f>
        <v>0</v>
      </c>
      <c r="L33" s="43"/>
    </row>
    <row r="34" spans="2:12" s="1" customFormat="1" ht="14.4" customHeight="1">
      <c r="B34" s="43"/>
      <c r="E34" s="133" t="s">
        <v>47</v>
      </c>
      <c r="F34" s="149">
        <f>ROUND((SUM(BF97:BF454)),2)</f>
        <v>0</v>
      </c>
      <c r="I34" s="150">
        <v>0.15</v>
      </c>
      <c r="J34" s="149">
        <f>ROUND(((SUM(BF97:BF454))*I34),2)</f>
        <v>0</v>
      </c>
      <c r="L34" s="43"/>
    </row>
    <row r="35" spans="2:12" s="1" customFormat="1" ht="14.4" customHeight="1" hidden="1">
      <c r="B35" s="43"/>
      <c r="E35" s="133" t="s">
        <v>48</v>
      </c>
      <c r="F35" s="149">
        <f>ROUND((SUM(BG97:BG454)),2)</f>
        <v>0</v>
      </c>
      <c r="I35" s="150">
        <v>0.21</v>
      </c>
      <c r="J35" s="149">
        <f>0</f>
        <v>0</v>
      </c>
      <c r="L35" s="43"/>
    </row>
    <row r="36" spans="2:12" s="1" customFormat="1" ht="14.4" customHeight="1" hidden="1">
      <c r="B36" s="43"/>
      <c r="E36" s="133" t="s">
        <v>49</v>
      </c>
      <c r="F36" s="149">
        <f>ROUND((SUM(BH97:BH454)),2)</f>
        <v>0</v>
      </c>
      <c r="I36" s="150">
        <v>0.15</v>
      </c>
      <c r="J36" s="149">
        <f>0</f>
        <v>0</v>
      </c>
      <c r="L36" s="43"/>
    </row>
    <row r="37" spans="2:12" s="1" customFormat="1" ht="14.4" customHeight="1" hidden="1">
      <c r="B37" s="43"/>
      <c r="E37" s="133" t="s">
        <v>50</v>
      </c>
      <c r="F37" s="149">
        <f>ROUND((SUM(BI97:BI454)),2)</f>
        <v>0</v>
      </c>
      <c r="I37" s="150">
        <v>0</v>
      </c>
      <c r="J37" s="149">
        <f>0</f>
        <v>0</v>
      </c>
      <c r="L37" s="43"/>
    </row>
    <row r="38" spans="2:12" s="1" customFormat="1" ht="6.95" customHeight="1">
      <c r="B38" s="43"/>
      <c r="I38" s="135"/>
      <c r="L38" s="43"/>
    </row>
    <row r="39" spans="2:12" s="1" customFormat="1" ht="25.4" customHeight="1">
      <c r="B39" s="43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6"/>
      <c r="J39" s="157">
        <f>SUM(J30:J37)</f>
        <v>0</v>
      </c>
      <c r="K39" s="158"/>
      <c r="L39" s="43"/>
    </row>
    <row r="40" spans="2:12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pans="2:12" s="1" customFormat="1" ht="6.95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pans="2:12" s="1" customFormat="1" ht="24.95" customHeight="1">
      <c r="B45" s="38"/>
      <c r="C45" s="23" t="s">
        <v>91</v>
      </c>
      <c r="D45" s="39"/>
      <c r="E45" s="39"/>
      <c r="F45" s="39"/>
      <c r="G45" s="39"/>
      <c r="H45" s="39"/>
      <c r="I45" s="13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pans="2:12" s="1" customFormat="1" ht="16.5" customHeight="1">
      <c r="B48" s="38"/>
      <c r="C48" s="39"/>
      <c r="D48" s="39"/>
      <c r="E48" s="165" t="str">
        <f>E7</f>
        <v>Výměna výtahu v budově na ul. Máchova 1134</v>
      </c>
      <c r="F48" s="32"/>
      <c r="G48" s="32"/>
      <c r="H48" s="32"/>
      <c r="I48" s="135"/>
      <c r="J48" s="39"/>
      <c r="K48" s="39"/>
      <c r="L48" s="43"/>
    </row>
    <row r="49" spans="2:12" s="1" customFormat="1" ht="12" customHeight="1">
      <c r="B49" s="38"/>
      <c r="C49" s="32" t="s">
        <v>89</v>
      </c>
      <c r="D49" s="39"/>
      <c r="E49" s="39"/>
      <c r="F49" s="39"/>
      <c r="G49" s="39"/>
      <c r="H49" s="39"/>
      <c r="I49" s="13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 01 - Výměna výtahu v budově na ul. Máchova 1134</v>
      </c>
      <c r="F50" s="39"/>
      <c r="G50" s="39"/>
      <c r="H50" s="39"/>
      <c r="I50" s="13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Máchova 1134, Třinec</v>
      </c>
      <c r="G52" s="39"/>
      <c r="H52" s="39"/>
      <c r="I52" s="138" t="s">
        <v>23</v>
      </c>
      <c r="J52" s="71" t="str">
        <f>IF(J12="","",J12)</f>
        <v>28. 6. 2019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pans="2:12" s="1" customFormat="1" ht="15.15" customHeight="1">
      <c r="B54" s="38"/>
      <c r="C54" s="32" t="s">
        <v>25</v>
      </c>
      <c r="D54" s="39"/>
      <c r="E54" s="39"/>
      <c r="F54" s="27" t="str">
        <f>E15</f>
        <v>Centrum sociální pomoci Třinec, p. o.</v>
      </c>
      <c r="G54" s="39"/>
      <c r="H54" s="39"/>
      <c r="I54" s="138" t="s">
        <v>32</v>
      </c>
      <c r="J54" s="36" t="str">
        <f>E21</f>
        <v>HAMROZI s.r.o.</v>
      </c>
      <c r="K54" s="39"/>
      <c r="L54" s="43"/>
    </row>
    <row r="55" spans="2:12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37</v>
      </c>
      <c r="J55" s="36" t="str">
        <f>E24</f>
        <v>Walach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pans="2:12" s="1" customFormat="1" ht="29.25" customHeight="1">
      <c r="B57" s="38"/>
      <c r="C57" s="166" t="s">
        <v>92</v>
      </c>
      <c r="D57" s="167"/>
      <c r="E57" s="167"/>
      <c r="F57" s="167"/>
      <c r="G57" s="167"/>
      <c r="H57" s="167"/>
      <c r="I57" s="168"/>
      <c r="J57" s="169" t="s">
        <v>93</v>
      </c>
      <c r="K57" s="167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pans="2:47" s="1" customFormat="1" ht="22.8" customHeight="1">
      <c r="B59" s="38"/>
      <c r="C59" s="170" t="s">
        <v>73</v>
      </c>
      <c r="D59" s="39"/>
      <c r="E59" s="39"/>
      <c r="F59" s="39"/>
      <c r="G59" s="39"/>
      <c r="H59" s="39"/>
      <c r="I59" s="135"/>
      <c r="J59" s="101">
        <f>J97</f>
        <v>0</v>
      </c>
      <c r="K59" s="39"/>
      <c r="L59" s="43"/>
      <c r="AU59" s="17" t="s">
        <v>94</v>
      </c>
    </row>
    <row r="60" spans="2:12" s="8" customFormat="1" ht="24.95" customHeight="1">
      <c r="B60" s="171"/>
      <c r="C60" s="172"/>
      <c r="D60" s="173" t="s">
        <v>95</v>
      </c>
      <c r="E60" s="174"/>
      <c r="F60" s="174"/>
      <c r="G60" s="174"/>
      <c r="H60" s="174"/>
      <c r="I60" s="175"/>
      <c r="J60" s="176">
        <f>J98</f>
        <v>0</v>
      </c>
      <c r="K60" s="172"/>
      <c r="L60" s="177"/>
    </row>
    <row r="61" spans="2:12" s="9" customFormat="1" ht="19.9" customHeight="1">
      <c r="B61" s="178"/>
      <c r="C61" s="179"/>
      <c r="D61" s="180" t="s">
        <v>96</v>
      </c>
      <c r="E61" s="181"/>
      <c r="F61" s="181"/>
      <c r="G61" s="181"/>
      <c r="H61" s="181"/>
      <c r="I61" s="182"/>
      <c r="J61" s="183">
        <f>J99</f>
        <v>0</v>
      </c>
      <c r="K61" s="179"/>
      <c r="L61" s="184"/>
    </row>
    <row r="62" spans="2:12" s="9" customFormat="1" ht="19.9" customHeight="1">
      <c r="B62" s="178"/>
      <c r="C62" s="179"/>
      <c r="D62" s="180" t="s">
        <v>97</v>
      </c>
      <c r="E62" s="181"/>
      <c r="F62" s="181"/>
      <c r="G62" s="181"/>
      <c r="H62" s="181"/>
      <c r="I62" s="182"/>
      <c r="J62" s="183">
        <f>J108</f>
        <v>0</v>
      </c>
      <c r="K62" s="179"/>
      <c r="L62" s="184"/>
    </row>
    <row r="63" spans="2:12" s="9" customFormat="1" ht="19.9" customHeight="1">
      <c r="B63" s="178"/>
      <c r="C63" s="179"/>
      <c r="D63" s="180" t="s">
        <v>98</v>
      </c>
      <c r="E63" s="181"/>
      <c r="F63" s="181"/>
      <c r="G63" s="181"/>
      <c r="H63" s="181"/>
      <c r="I63" s="182"/>
      <c r="J63" s="183">
        <f>J139</f>
        <v>0</v>
      </c>
      <c r="K63" s="179"/>
      <c r="L63" s="184"/>
    </row>
    <row r="64" spans="2:12" s="9" customFormat="1" ht="19.9" customHeight="1">
      <c r="B64" s="178"/>
      <c r="C64" s="179"/>
      <c r="D64" s="180" t="s">
        <v>99</v>
      </c>
      <c r="E64" s="181"/>
      <c r="F64" s="181"/>
      <c r="G64" s="181"/>
      <c r="H64" s="181"/>
      <c r="I64" s="182"/>
      <c r="J64" s="183">
        <f>J172</f>
        <v>0</v>
      </c>
      <c r="K64" s="179"/>
      <c r="L64" s="184"/>
    </row>
    <row r="65" spans="2:12" s="9" customFormat="1" ht="19.9" customHeight="1">
      <c r="B65" s="178"/>
      <c r="C65" s="179"/>
      <c r="D65" s="180" t="s">
        <v>100</v>
      </c>
      <c r="E65" s="181"/>
      <c r="F65" s="181"/>
      <c r="G65" s="181"/>
      <c r="H65" s="181"/>
      <c r="I65" s="182"/>
      <c r="J65" s="183">
        <f>J185</f>
        <v>0</v>
      </c>
      <c r="K65" s="179"/>
      <c r="L65" s="184"/>
    </row>
    <row r="66" spans="2:12" s="8" customFormat="1" ht="24.95" customHeight="1">
      <c r="B66" s="171"/>
      <c r="C66" s="172"/>
      <c r="D66" s="173" t="s">
        <v>101</v>
      </c>
      <c r="E66" s="174"/>
      <c r="F66" s="174"/>
      <c r="G66" s="174"/>
      <c r="H66" s="174"/>
      <c r="I66" s="175"/>
      <c r="J66" s="176">
        <f>J187</f>
        <v>0</v>
      </c>
      <c r="K66" s="172"/>
      <c r="L66" s="177"/>
    </row>
    <row r="67" spans="2:12" s="9" customFormat="1" ht="19.9" customHeight="1">
      <c r="B67" s="178"/>
      <c r="C67" s="179"/>
      <c r="D67" s="180" t="s">
        <v>102</v>
      </c>
      <c r="E67" s="181"/>
      <c r="F67" s="181"/>
      <c r="G67" s="181"/>
      <c r="H67" s="181"/>
      <c r="I67" s="182"/>
      <c r="J67" s="183">
        <f>J188</f>
        <v>0</v>
      </c>
      <c r="K67" s="179"/>
      <c r="L67" s="184"/>
    </row>
    <row r="68" spans="2:12" s="9" customFormat="1" ht="19.9" customHeight="1">
      <c r="B68" s="178"/>
      <c r="C68" s="179"/>
      <c r="D68" s="180" t="s">
        <v>103</v>
      </c>
      <c r="E68" s="181"/>
      <c r="F68" s="181"/>
      <c r="G68" s="181"/>
      <c r="H68" s="181"/>
      <c r="I68" s="182"/>
      <c r="J68" s="183">
        <f>J192</f>
        <v>0</v>
      </c>
      <c r="K68" s="179"/>
      <c r="L68" s="184"/>
    </row>
    <row r="69" spans="2:12" s="9" customFormat="1" ht="19.9" customHeight="1">
      <c r="B69" s="178"/>
      <c r="C69" s="179"/>
      <c r="D69" s="180" t="s">
        <v>104</v>
      </c>
      <c r="E69" s="181"/>
      <c r="F69" s="181"/>
      <c r="G69" s="181"/>
      <c r="H69" s="181"/>
      <c r="I69" s="182"/>
      <c r="J69" s="183">
        <f>J196</f>
        <v>0</v>
      </c>
      <c r="K69" s="179"/>
      <c r="L69" s="184"/>
    </row>
    <row r="70" spans="2:12" s="9" customFormat="1" ht="19.9" customHeight="1">
      <c r="B70" s="178"/>
      <c r="C70" s="179"/>
      <c r="D70" s="180" t="s">
        <v>105</v>
      </c>
      <c r="E70" s="181"/>
      <c r="F70" s="181"/>
      <c r="G70" s="181"/>
      <c r="H70" s="181"/>
      <c r="I70" s="182"/>
      <c r="J70" s="183">
        <f>J283</f>
        <v>0</v>
      </c>
      <c r="K70" s="179"/>
      <c r="L70" s="184"/>
    </row>
    <row r="71" spans="2:12" s="9" customFormat="1" ht="19.9" customHeight="1">
      <c r="B71" s="178"/>
      <c r="C71" s="179"/>
      <c r="D71" s="180" t="s">
        <v>106</v>
      </c>
      <c r="E71" s="181"/>
      <c r="F71" s="181"/>
      <c r="G71" s="181"/>
      <c r="H71" s="181"/>
      <c r="I71" s="182"/>
      <c r="J71" s="183">
        <f>J301</f>
        <v>0</v>
      </c>
      <c r="K71" s="179"/>
      <c r="L71" s="184"/>
    </row>
    <row r="72" spans="2:12" s="9" customFormat="1" ht="19.9" customHeight="1">
      <c r="B72" s="178"/>
      <c r="C72" s="179"/>
      <c r="D72" s="180" t="s">
        <v>107</v>
      </c>
      <c r="E72" s="181"/>
      <c r="F72" s="181"/>
      <c r="G72" s="181"/>
      <c r="H72" s="181"/>
      <c r="I72" s="182"/>
      <c r="J72" s="183">
        <f>J308</f>
        <v>0</v>
      </c>
      <c r="K72" s="179"/>
      <c r="L72" s="184"/>
    </row>
    <row r="73" spans="2:12" s="9" customFormat="1" ht="19.9" customHeight="1">
      <c r="B73" s="178"/>
      <c r="C73" s="179"/>
      <c r="D73" s="180" t="s">
        <v>108</v>
      </c>
      <c r="E73" s="181"/>
      <c r="F73" s="181"/>
      <c r="G73" s="181"/>
      <c r="H73" s="181"/>
      <c r="I73" s="182"/>
      <c r="J73" s="183">
        <f>J398</f>
        <v>0</v>
      </c>
      <c r="K73" s="179"/>
      <c r="L73" s="184"/>
    </row>
    <row r="74" spans="2:12" s="9" customFormat="1" ht="19.9" customHeight="1">
      <c r="B74" s="178"/>
      <c r="C74" s="179"/>
      <c r="D74" s="180" t="s">
        <v>109</v>
      </c>
      <c r="E74" s="181"/>
      <c r="F74" s="181"/>
      <c r="G74" s="181"/>
      <c r="H74" s="181"/>
      <c r="I74" s="182"/>
      <c r="J74" s="183">
        <f>J410</f>
        <v>0</v>
      </c>
      <c r="K74" s="179"/>
      <c r="L74" s="184"/>
    </row>
    <row r="75" spans="2:12" s="9" customFormat="1" ht="19.9" customHeight="1">
      <c r="B75" s="178"/>
      <c r="C75" s="179"/>
      <c r="D75" s="180" t="s">
        <v>110</v>
      </c>
      <c r="E75" s="181"/>
      <c r="F75" s="181"/>
      <c r="G75" s="181"/>
      <c r="H75" s="181"/>
      <c r="I75" s="182"/>
      <c r="J75" s="183">
        <f>J417</f>
        <v>0</v>
      </c>
      <c r="K75" s="179"/>
      <c r="L75" s="184"/>
    </row>
    <row r="76" spans="2:12" s="8" customFormat="1" ht="24.95" customHeight="1">
      <c r="B76" s="171"/>
      <c r="C76" s="172"/>
      <c r="D76" s="173" t="s">
        <v>111</v>
      </c>
      <c r="E76" s="174"/>
      <c r="F76" s="174"/>
      <c r="G76" s="174"/>
      <c r="H76" s="174"/>
      <c r="I76" s="175"/>
      <c r="J76" s="176">
        <f>J441</f>
        <v>0</v>
      </c>
      <c r="K76" s="172"/>
      <c r="L76" s="177"/>
    </row>
    <row r="77" spans="2:12" s="9" customFormat="1" ht="19.9" customHeight="1">
      <c r="B77" s="178"/>
      <c r="C77" s="179"/>
      <c r="D77" s="180" t="s">
        <v>112</v>
      </c>
      <c r="E77" s="181"/>
      <c r="F77" s="181"/>
      <c r="G77" s="181"/>
      <c r="H77" s="181"/>
      <c r="I77" s="182"/>
      <c r="J77" s="183">
        <f>J442</f>
        <v>0</v>
      </c>
      <c r="K77" s="179"/>
      <c r="L77" s="184"/>
    </row>
    <row r="78" spans="2:12" s="1" customFormat="1" ht="21.8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61"/>
      <c r="J79" s="59"/>
      <c r="K79" s="59"/>
      <c r="L79" s="43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64"/>
      <c r="J83" s="61"/>
      <c r="K83" s="61"/>
      <c r="L83" s="43"/>
    </row>
    <row r="84" spans="2:12" s="1" customFormat="1" ht="24.95" customHeight="1">
      <c r="B84" s="38"/>
      <c r="C84" s="23" t="s">
        <v>113</v>
      </c>
      <c r="D84" s="39"/>
      <c r="E84" s="39"/>
      <c r="F84" s="39"/>
      <c r="G84" s="39"/>
      <c r="H84" s="39"/>
      <c r="I84" s="135"/>
      <c r="J84" s="39"/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pans="2:12" s="1" customFormat="1" ht="12" customHeight="1">
      <c r="B86" s="38"/>
      <c r="C86" s="32" t="s">
        <v>16</v>
      </c>
      <c r="D86" s="39"/>
      <c r="E86" s="39"/>
      <c r="F86" s="39"/>
      <c r="G86" s="39"/>
      <c r="H86" s="39"/>
      <c r="I86" s="135"/>
      <c r="J86" s="39"/>
      <c r="K86" s="39"/>
      <c r="L86" s="43"/>
    </row>
    <row r="87" spans="2:12" s="1" customFormat="1" ht="16.5" customHeight="1">
      <c r="B87" s="38"/>
      <c r="C87" s="39"/>
      <c r="D87" s="39"/>
      <c r="E87" s="165" t="str">
        <f>E7</f>
        <v>Výměna výtahu v budově na ul. Máchova 1134</v>
      </c>
      <c r="F87" s="32"/>
      <c r="G87" s="32"/>
      <c r="H87" s="32"/>
      <c r="I87" s="135"/>
      <c r="J87" s="39"/>
      <c r="K87" s="39"/>
      <c r="L87" s="43"/>
    </row>
    <row r="88" spans="2:12" s="1" customFormat="1" ht="12" customHeight="1">
      <c r="B88" s="38"/>
      <c r="C88" s="32" t="s">
        <v>89</v>
      </c>
      <c r="D88" s="39"/>
      <c r="E88" s="39"/>
      <c r="F88" s="39"/>
      <c r="G88" s="39"/>
      <c r="H88" s="39"/>
      <c r="I88" s="135"/>
      <c r="J88" s="39"/>
      <c r="K88" s="39"/>
      <c r="L88" s="43"/>
    </row>
    <row r="89" spans="2:12" s="1" customFormat="1" ht="16.5" customHeight="1">
      <c r="B89" s="38"/>
      <c r="C89" s="39"/>
      <c r="D89" s="39"/>
      <c r="E89" s="68" t="str">
        <f>E9</f>
        <v>SO 01 - Výměna výtahu v budově na ul. Máchova 1134</v>
      </c>
      <c r="F89" s="39"/>
      <c r="G89" s="39"/>
      <c r="H89" s="39"/>
      <c r="I89" s="135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F12</f>
        <v>Máchova 1134, Třinec</v>
      </c>
      <c r="G91" s="39"/>
      <c r="H91" s="39"/>
      <c r="I91" s="138" t="s">
        <v>23</v>
      </c>
      <c r="J91" s="71" t="str">
        <f>IF(J12="","",J12)</f>
        <v>28. 6. 2019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35"/>
      <c r="J92" s="39"/>
      <c r="K92" s="39"/>
      <c r="L92" s="43"/>
    </row>
    <row r="93" spans="2:12" s="1" customFormat="1" ht="15.15" customHeight="1">
      <c r="B93" s="38"/>
      <c r="C93" s="32" t="s">
        <v>25</v>
      </c>
      <c r="D93" s="39"/>
      <c r="E93" s="39"/>
      <c r="F93" s="27" t="str">
        <f>E15</f>
        <v>Centrum sociální pomoci Třinec, p. o.</v>
      </c>
      <c r="G93" s="39"/>
      <c r="H93" s="39"/>
      <c r="I93" s="138" t="s">
        <v>32</v>
      </c>
      <c r="J93" s="36" t="str">
        <f>E21</f>
        <v>HAMROZI s.r.o.</v>
      </c>
      <c r="K93" s="39"/>
      <c r="L93" s="43"/>
    </row>
    <row r="94" spans="2:12" s="1" customFormat="1" ht="15.15" customHeight="1">
      <c r="B94" s="38"/>
      <c r="C94" s="32" t="s">
        <v>30</v>
      </c>
      <c r="D94" s="39"/>
      <c r="E94" s="39"/>
      <c r="F94" s="27" t="str">
        <f>IF(E18="","",E18)</f>
        <v>Vyplň údaj</v>
      </c>
      <c r="G94" s="39"/>
      <c r="H94" s="39"/>
      <c r="I94" s="138" t="s">
        <v>37</v>
      </c>
      <c r="J94" s="36" t="str">
        <f>E24</f>
        <v>Walach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5"/>
      <c r="J95" s="39"/>
      <c r="K95" s="39"/>
      <c r="L95" s="43"/>
    </row>
    <row r="96" spans="2:20" s="10" customFormat="1" ht="29.25" customHeight="1">
      <c r="B96" s="185"/>
      <c r="C96" s="186" t="s">
        <v>114</v>
      </c>
      <c r="D96" s="187" t="s">
        <v>60</v>
      </c>
      <c r="E96" s="187" t="s">
        <v>56</v>
      </c>
      <c r="F96" s="187" t="s">
        <v>57</v>
      </c>
      <c r="G96" s="187" t="s">
        <v>115</v>
      </c>
      <c r="H96" s="187" t="s">
        <v>116</v>
      </c>
      <c r="I96" s="188" t="s">
        <v>117</v>
      </c>
      <c r="J96" s="187" t="s">
        <v>93</v>
      </c>
      <c r="K96" s="189" t="s">
        <v>118</v>
      </c>
      <c r="L96" s="190"/>
      <c r="M96" s="91" t="s">
        <v>19</v>
      </c>
      <c r="N96" s="92" t="s">
        <v>45</v>
      </c>
      <c r="O96" s="92" t="s">
        <v>119</v>
      </c>
      <c r="P96" s="92" t="s">
        <v>120</v>
      </c>
      <c r="Q96" s="92" t="s">
        <v>121</v>
      </c>
      <c r="R96" s="92" t="s">
        <v>122</v>
      </c>
      <c r="S96" s="92" t="s">
        <v>123</v>
      </c>
      <c r="T96" s="93" t="s">
        <v>124</v>
      </c>
    </row>
    <row r="97" spans="2:63" s="1" customFormat="1" ht="22.8" customHeight="1">
      <c r="B97" s="38"/>
      <c r="C97" s="98" t="s">
        <v>125</v>
      </c>
      <c r="D97" s="39"/>
      <c r="E97" s="39"/>
      <c r="F97" s="39"/>
      <c r="G97" s="39"/>
      <c r="H97" s="39"/>
      <c r="I97" s="135"/>
      <c r="J97" s="191">
        <f>BK97</f>
        <v>0</v>
      </c>
      <c r="K97" s="39"/>
      <c r="L97" s="43"/>
      <c r="M97" s="94"/>
      <c r="N97" s="95"/>
      <c r="O97" s="95"/>
      <c r="P97" s="192">
        <f>P98+P187+P441</f>
        <v>0</v>
      </c>
      <c r="Q97" s="95"/>
      <c r="R97" s="192">
        <f>R98+R187+R441</f>
        <v>4.9901818</v>
      </c>
      <c r="S97" s="95"/>
      <c r="T97" s="193">
        <f>T98+T187+T441</f>
        <v>2.7904600000000004</v>
      </c>
      <c r="AT97" s="17" t="s">
        <v>74</v>
      </c>
      <c r="AU97" s="17" t="s">
        <v>94</v>
      </c>
      <c r="BK97" s="194">
        <f>BK98+BK187+BK441</f>
        <v>0</v>
      </c>
    </row>
    <row r="98" spans="2:63" s="11" customFormat="1" ht="25.9" customHeight="1">
      <c r="B98" s="195"/>
      <c r="C98" s="196"/>
      <c r="D98" s="197" t="s">
        <v>74</v>
      </c>
      <c r="E98" s="198" t="s">
        <v>126</v>
      </c>
      <c r="F98" s="198" t="s">
        <v>127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P99+P108+P139+P172+P185</f>
        <v>0</v>
      </c>
      <c r="Q98" s="203"/>
      <c r="R98" s="204">
        <f>R99+R108+R139+R172+R185</f>
        <v>3.89663991</v>
      </c>
      <c r="S98" s="203"/>
      <c r="T98" s="205">
        <f>T99+T108+T139+T172+T185</f>
        <v>2.3186600000000004</v>
      </c>
      <c r="AR98" s="206" t="s">
        <v>82</v>
      </c>
      <c r="AT98" s="207" t="s">
        <v>74</v>
      </c>
      <c r="AU98" s="207" t="s">
        <v>75</v>
      </c>
      <c r="AY98" s="206" t="s">
        <v>128</v>
      </c>
      <c r="BK98" s="208">
        <f>BK99+BK108+BK139+BK172+BK185</f>
        <v>0</v>
      </c>
    </row>
    <row r="99" spans="2:63" s="11" customFormat="1" ht="22.8" customHeight="1">
      <c r="B99" s="195"/>
      <c r="C99" s="196"/>
      <c r="D99" s="197" t="s">
        <v>74</v>
      </c>
      <c r="E99" s="209" t="s">
        <v>129</v>
      </c>
      <c r="F99" s="209" t="s">
        <v>130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SUM(P100:P107)</f>
        <v>0</v>
      </c>
      <c r="Q99" s="203"/>
      <c r="R99" s="204">
        <f>SUM(R100:R107)</f>
        <v>0.13246750999999998</v>
      </c>
      <c r="S99" s="203"/>
      <c r="T99" s="205">
        <f>SUM(T100:T107)</f>
        <v>0</v>
      </c>
      <c r="AR99" s="206" t="s">
        <v>82</v>
      </c>
      <c r="AT99" s="207" t="s">
        <v>74</v>
      </c>
      <c r="AU99" s="207" t="s">
        <v>82</v>
      </c>
      <c r="AY99" s="206" t="s">
        <v>128</v>
      </c>
      <c r="BK99" s="208">
        <f>SUM(BK100:BK107)</f>
        <v>0</v>
      </c>
    </row>
    <row r="100" spans="2:65" s="1" customFormat="1" ht="24" customHeight="1">
      <c r="B100" s="38"/>
      <c r="C100" s="211" t="s">
        <v>82</v>
      </c>
      <c r="D100" s="211" t="s">
        <v>131</v>
      </c>
      <c r="E100" s="212" t="s">
        <v>132</v>
      </c>
      <c r="F100" s="213" t="s">
        <v>133</v>
      </c>
      <c r="G100" s="214" t="s">
        <v>134</v>
      </c>
      <c r="H100" s="215">
        <v>0.133</v>
      </c>
      <c r="I100" s="216"/>
      <c r="J100" s="217">
        <f>ROUND(I100*H100,2)</f>
        <v>0</v>
      </c>
      <c r="K100" s="213" t="s">
        <v>135</v>
      </c>
      <c r="L100" s="43"/>
      <c r="M100" s="218" t="s">
        <v>19</v>
      </c>
      <c r="N100" s="219" t="s">
        <v>46</v>
      </c>
      <c r="O100" s="83"/>
      <c r="P100" s="220">
        <f>O100*H100</f>
        <v>0</v>
      </c>
      <c r="Q100" s="220">
        <v>0.07427</v>
      </c>
      <c r="R100" s="220">
        <f>Q100*H100</f>
        <v>0.00987791</v>
      </c>
      <c r="S100" s="220">
        <v>0</v>
      </c>
      <c r="T100" s="221">
        <f>S100*H100</f>
        <v>0</v>
      </c>
      <c r="AR100" s="222" t="s">
        <v>136</v>
      </c>
      <c r="AT100" s="222" t="s">
        <v>131</v>
      </c>
      <c r="AU100" s="222" t="s">
        <v>84</v>
      </c>
      <c r="AY100" s="17" t="s">
        <v>128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17" t="s">
        <v>82</v>
      </c>
      <c r="BK100" s="223">
        <f>ROUND(I100*H100,2)</f>
        <v>0</v>
      </c>
      <c r="BL100" s="17" t="s">
        <v>136</v>
      </c>
      <c r="BM100" s="222" t="s">
        <v>137</v>
      </c>
    </row>
    <row r="101" spans="2:51" s="12" customFormat="1" ht="12">
      <c r="B101" s="224"/>
      <c r="C101" s="225"/>
      <c r="D101" s="226" t="s">
        <v>138</v>
      </c>
      <c r="E101" s="227" t="s">
        <v>19</v>
      </c>
      <c r="F101" s="228" t="s">
        <v>139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AT101" s="234" t="s">
        <v>138</v>
      </c>
      <c r="AU101" s="234" t="s">
        <v>84</v>
      </c>
      <c r="AV101" s="12" t="s">
        <v>82</v>
      </c>
      <c r="AW101" s="12" t="s">
        <v>36</v>
      </c>
      <c r="AX101" s="12" t="s">
        <v>75</v>
      </c>
      <c r="AY101" s="234" t="s">
        <v>128</v>
      </c>
    </row>
    <row r="102" spans="2:51" s="13" customFormat="1" ht="12">
      <c r="B102" s="235"/>
      <c r="C102" s="236"/>
      <c r="D102" s="226" t="s">
        <v>138</v>
      </c>
      <c r="E102" s="237" t="s">
        <v>19</v>
      </c>
      <c r="F102" s="238" t="s">
        <v>140</v>
      </c>
      <c r="G102" s="236"/>
      <c r="H102" s="239">
        <v>0.053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138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128</v>
      </c>
    </row>
    <row r="103" spans="2:51" s="13" customFormat="1" ht="12">
      <c r="B103" s="235"/>
      <c r="C103" s="236"/>
      <c r="D103" s="226" t="s">
        <v>138</v>
      </c>
      <c r="E103" s="237" t="s">
        <v>19</v>
      </c>
      <c r="F103" s="238" t="s">
        <v>141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138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128</v>
      </c>
    </row>
    <row r="104" spans="2:51" s="14" customFormat="1" ht="12">
      <c r="B104" s="246"/>
      <c r="C104" s="247"/>
      <c r="D104" s="226" t="s">
        <v>138</v>
      </c>
      <c r="E104" s="248" t="s">
        <v>19</v>
      </c>
      <c r="F104" s="249" t="s">
        <v>142</v>
      </c>
      <c r="G104" s="247"/>
      <c r="H104" s="250">
        <v>0.133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138</v>
      </c>
      <c r="AU104" s="256" t="s">
        <v>84</v>
      </c>
      <c r="AV104" s="14" t="s">
        <v>136</v>
      </c>
      <c r="AW104" s="14" t="s">
        <v>36</v>
      </c>
      <c r="AX104" s="14" t="s">
        <v>82</v>
      </c>
      <c r="AY104" s="256" t="s">
        <v>128</v>
      </c>
    </row>
    <row r="105" spans="2:65" s="1" customFormat="1" ht="24" customHeight="1">
      <c r="B105" s="38"/>
      <c r="C105" s="211" t="s">
        <v>84</v>
      </c>
      <c r="D105" s="211" t="s">
        <v>131</v>
      </c>
      <c r="E105" s="212" t="s">
        <v>143</v>
      </c>
      <c r="F105" s="213" t="s">
        <v>144</v>
      </c>
      <c r="G105" s="214" t="s">
        <v>134</v>
      </c>
      <c r="H105" s="215">
        <v>1.68</v>
      </c>
      <c r="I105" s="216"/>
      <c r="J105" s="217">
        <f>ROUND(I105*H105,2)</f>
        <v>0</v>
      </c>
      <c r="K105" s="213" t="s">
        <v>135</v>
      </c>
      <c r="L105" s="43"/>
      <c r="M105" s="218" t="s">
        <v>19</v>
      </c>
      <c r="N105" s="219" t="s">
        <v>46</v>
      </c>
      <c r="O105" s="83"/>
      <c r="P105" s="220">
        <f>O105*H105</f>
        <v>0</v>
      </c>
      <c r="Q105" s="220">
        <v>0.07297</v>
      </c>
      <c r="R105" s="220">
        <f>Q105*H105</f>
        <v>0.12258959999999998</v>
      </c>
      <c r="S105" s="220">
        <v>0</v>
      </c>
      <c r="T105" s="221">
        <f>S105*H105</f>
        <v>0</v>
      </c>
      <c r="AR105" s="222" t="s">
        <v>136</v>
      </c>
      <c r="AT105" s="222" t="s">
        <v>131</v>
      </c>
      <c r="AU105" s="222" t="s">
        <v>84</v>
      </c>
      <c r="AY105" s="17" t="s">
        <v>128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7" t="s">
        <v>82</v>
      </c>
      <c r="BK105" s="223">
        <f>ROUND(I105*H105,2)</f>
        <v>0</v>
      </c>
      <c r="BL105" s="17" t="s">
        <v>136</v>
      </c>
      <c r="BM105" s="222" t="s">
        <v>145</v>
      </c>
    </row>
    <row r="106" spans="2:51" s="12" customFormat="1" ht="12">
      <c r="B106" s="224"/>
      <c r="C106" s="225"/>
      <c r="D106" s="226" t="s">
        <v>138</v>
      </c>
      <c r="E106" s="227" t="s">
        <v>19</v>
      </c>
      <c r="F106" s="228" t="s">
        <v>139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138</v>
      </c>
      <c r="AU106" s="234" t="s">
        <v>84</v>
      </c>
      <c r="AV106" s="12" t="s">
        <v>82</v>
      </c>
      <c r="AW106" s="12" t="s">
        <v>36</v>
      </c>
      <c r="AX106" s="12" t="s">
        <v>75</v>
      </c>
      <c r="AY106" s="234" t="s">
        <v>128</v>
      </c>
    </row>
    <row r="107" spans="2:51" s="13" customFormat="1" ht="12">
      <c r="B107" s="235"/>
      <c r="C107" s="236"/>
      <c r="D107" s="226" t="s">
        <v>138</v>
      </c>
      <c r="E107" s="237" t="s">
        <v>19</v>
      </c>
      <c r="F107" s="238" t="s">
        <v>146</v>
      </c>
      <c r="G107" s="236"/>
      <c r="H107" s="239">
        <v>1.68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138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128</v>
      </c>
    </row>
    <row r="108" spans="2:63" s="11" customFormat="1" ht="22.8" customHeight="1">
      <c r="B108" s="195"/>
      <c r="C108" s="196"/>
      <c r="D108" s="197" t="s">
        <v>74</v>
      </c>
      <c r="E108" s="209" t="s">
        <v>147</v>
      </c>
      <c r="F108" s="209" t="s">
        <v>148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SUM(P109:P138)</f>
        <v>0</v>
      </c>
      <c r="Q108" s="203"/>
      <c r="R108" s="204">
        <f>SUM(R109:R138)</f>
        <v>3.7418590000000003</v>
      </c>
      <c r="S108" s="203"/>
      <c r="T108" s="205">
        <f>SUM(T109:T138)</f>
        <v>0</v>
      </c>
      <c r="AR108" s="206" t="s">
        <v>82</v>
      </c>
      <c r="AT108" s="207" t="s">
        <v>74</v>
      </c>
      <c r="AU108" s="207" t="s">
        <v>82</v>
      </c>
      <c r="AY108" s="206" t="s">
        <v>128</v>
      </c>
      <c r="BK108" s="208">
        <f>SUM(BK109:BK138)</f>
        <v>0</v>
      </c>
    </row>
    <row r="109" spans="2:65" s="1" customFormat="1" ht="16.5" customHeight="1">
      <c r="B109" s="38"/>
      <c r="C109" s="211" t="s">
        <v>129</v>
      </c>
      <c r="D109" s="211" t="s">
        <v>131</v>
      </c>
      <c r="E109" s="212" t="s">
        <v>149</v>
      </c>
      <c r="F109" s="213" t="s">
        <v>150</v>
      </c>
      <c r="G109" s="214" t="s">
        <v>134</v>
      </c>
      <c r="H109" s="215">
        <v>12.9</v>
      </c>
      <c r="I109" s="216"/>
      <c r="J109" s="217">
        <f>ROUND(I109*H109,2)</f>
        <v>0</v>
      </c>
      <c r="K109" s="213" t="s">
        <v>135</v>
      </c>
      <c r="L109" s="43"/>
      <c r="M109" s="218" t="s">
        <v>19</v>
      </c>
      <c r="N109" s="219" t="s">
        <v>46</v>
      </c>
      <c r="O109" s="83"/>
      <c r="P109" s="220">
        <f>O109*H109</f>
        <v>0</v>
      </c>
      <c r="Q109" s="220">
        <v>0.00026</v>
      </c>
      <c r="R109" s="220">
        <f>Q109*H109</f>
        <v>0.0033539999999999998</v>
      </c>
      <c r="S109" s="220">
        <v>0</v>
      </c>
      <c r="T109" s="221">
        <f>S109*H109</f>
        <v>0</v>
      </c>
      <c r="AR109" s="222" t="s">
        <v>136</v>
      </c>
      <c r="AT109" s="222" t="s">
        <v>131</v>
      </c>
      <c r="AU109" s="222" t="s">
        <v>84</v>
      </c>
      <c r="AY109" s="17" t="s">
        <v>128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7" t="s">
        <v>82</v>
      </c>
      <c r="BK109" s="223">
        <f>ROUND(I109*H109,2)</f>
        <v>0</v>
      </c>
      <c r="BL109" s="17" t="s">
        <v>136</v>
      </c>
      <c r="BM109" s="222" t="s">
        <v>151</v>
      </c>
    </row>
    <row r="110" spans="2:51" s="12" customFormat="1" ht="12">
      <c r="B110" s="224"/>
      <c r="C110" s="225"/>
      <c r="D110" s="226" t="s">
        <v>138</v>
      </c>
      <c r="E110" s="227" t="s">
        <v>19</v>
      </c>
      <c r="F110" s="228" t="s">
        <v>139</v>
      </c>
      <c r="G110" s="225"/>
      <c r="H110" s="227" t="s">
        <v>19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AT110" s="234" t="s">
        <v>138</v>
      </c>
      <c r="AU110" s="234" t="s">
        <v>84</v>
      </c>
      <c r="AV110" s="12" t="s">
        <v>82</v>
      </c>
      <c r="AW110" s="12" t="s">
        <v>36</v>
      </c>
      <c r="AX110" s="12" t="s">
        <v>75</v>
      </c>
      <c r="AY110" s="234" t="s">
        <v>128</v>
      </c>
    </row>
    <row r="111" spans="2:51" s="13" customFormat="1" ht="12">
      <c r="B111" s="235"/>
      <c r="C111" s="236"/>
      <c r="D111" s="226" t="s">
        <v>138</v>
      </c>
      <c r="E111" s="237" t="s">
        <v>19</v>
      </c>
      <c r="F111" s="238" t="s">
        <v>152</v>
      </c>
      <c r="G111" s="236"/>
      <c r="H111" s="239">
        <v>12.9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138</v>
      </c>
      <c r="AU111" s="245" t="s">
        <v>84</v>
      </c>
      <c r="AV111" s="13" t="s">
        <v>84</v>
      </c>
      <c r="AW111" s="13" t="s">
        <v>36</v>
      </c>
      <c r="AX111" s="13" t="s">
        <v>82</v>
      </c>
      <c r="AY111" s="245" t="s">
        <v>128</v>
      </c>
    </row>
    <row r="112" spans="2:65" s="1" customFormat="1" ht="24" customHeight="1">
      <c r="B112" s="38"/>
      <c r="C112" s="211" t="s">
        <v>136</v>
      </c>
      <c r="D112" s="211" t="s">
        <v>131</v>
      </c>
      <c r="E112" s="212" t="s">
        <v>153</v>
      </c>
      <c r="F112" s="213" t="s">
        <v>154</v>
      </c>
      <c r="G112" s="214" t="s">
        <v>134</v>
      </c>
      <c r="H112" s="215">
        <v>12.9</v>
      </c>
      <c r="I112" s="216"/>
      <c r="J112" s="217">
        <f>ROUND(I112*H112,2)</f>
        <v>0</v>
      </c>
      <c r="K112" s="213" t="s">
        <v>135</v>
      </c>
      <c r="L112" s="43"/>
      <c r="M112" s="218" t="s">
        <v>19</v>
      </c>
      <c r="N112" s="219" t="s">
        <v>46</v>
      </c>
      <c r="O112" s="83"/>
      <c r="P112" s="220">
        <f>O112*H112</f>
        <v>0</v>
      </c>
      <c r="Q112" s="220">
        <v>0.00438</v>
      </c>
      <c r="R112" s="220">
        <f>Q112*H112</f>
        <v>0.056502000000000004</v>
      </c>
      <c r="S112" s="220">
        <v>0</v>
      </c>
      <c r="T112" s="221">
        <f>S112*H112</f>
        <v>0</v>
      </c>
      <c r="AR112" s="222" t="s">
        <v>136</v>
      </c>
      <c r="AT112" s="222" t="s">
        <v>131</v>
      </c>
      <c r="AU112" s="222" t="s">
        <v>84</v>
      </c>
      <c r="AY112" s="17" t="s">
        <v>128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7" t="s">
        <v>82</v>
      </c>
      <c r="BK112" s="223">
        <f>ROUND(I112*H112,2)</f>
        <v>0</v>
      </c>
      <c r="BL112" s="17" t="s">
        <v>136</v>
      </c>
      <c r="BM112" s="222" t="s">
        <v>155</v>
      </c>
    </row>
    <row r="113" spans="2:51" s="12" customFormat="1" ht="12">
      <c r="B113" s="224"/>
      <c r="C113" s="225"/>
      <c r="D113" s="226" t="s">
        <v>138</v>
      </c>
      <c r="E113" s="227" t="s">
        <v>19</v>
      </c>
      <c r="F113" s="228" t="s">
        <v>139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138</v>
      </c>
      <c r="AU113" s="234" t="s">
        <v>84</v>
      </c>
      <c r="AV113" s="12" t="s">
        <v>82</v>
      </c>
      <c r="AW113" s="12" t="s">
        <v>36</v>
      </c>
      <c r="AX113" s="12" t="s">
        <v>75</v>
      </c>
      <c r="AY113" s="234" t="s">
        <v>128</v>
      </c>
    </row>
    <row r="114" spans="2:51" s="13" customFormat="1" ht="12">
      <c r="B114" s="235"/>
      <c r="C114" s="236"/>
      <c r="D114" s="226" t="s">
        <v>138</v>
      </c>
      <c r="E114" s="237" t="s">
        <v>19</v>
      </c>
      <c r="F114" s="238" t="s">
        <v>152</v>
      </c>
      <c r="G114" s="236"/>
      <c r="H114" s="239">
        <v>12.9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138</v>
      </c>
      <c r="AU114" s="245" t="s">
        <v>84</v>
      </c>
      <c r="AV114" s="13" t="s">
        <v>84</v>
      </c>
      <c r="AW114" s="13" t="s">
        <v>36</v>
      </c>
      <c r="AX114" s="13" t="s">
        <v>82</v>
      </c>
      <c r="AY114" s="245" t="s">
        <v>128</v>
      </c>
    </row>
    <row r="115" spans="2:65" s="1" customFormat="1" ht="24" customHeight="1">
      <c r="B115" s="38"/>
      <c r="C115" s="211" t="s">
        <v>156</v>
      </c>
      <c r="D115" s="211" t="s">
        <v>131</v>
      </c>
      <c r="E115" s="212" t="s">
        <v>157</v>
      </c>
      <c r="F115" s="213" t="s">
        <v>158</v>
      </c>
      <c r="G115" s="214" t="s">
        <v>134</v>
      </c>
      <c r="H115" s="215">
        <v>12.9</v>
      </c>
      <c r="I115" s="216"/>
      <c r="J115" s="217">
        <f>ROUND(I115*H115,2)</f>
        <v>0</v>
      </c>
      <c r="K115" s="213" t="s">
        <v>135</v>
      </c>
      <c r="L115" s="43"/>
      <c r="M115" s="218" t="s">
        <v>19</v>
      </c>
      <c r="N115" s="219" t="s">
        <v>46</v>
      </c>
      <c r="O115" s="83"/>
      <c r="P115" s="220">
        <f>O115*H115</f>
        <v>0</v>
      </c>
      <c r="Q115" s="220">
        <v>0.01838</v>
      </c>
      <c r="R115" s="220">
        <f>Q115*H115</f>
        <v>0.237102</v>
      </c>
      <c r="S115" s="220">
        <v>0</v>
      </c>
      <c r="T115" s="221">
        <f>S115*H115</f>
        <v>0</v>
      </c>
      <c r="AR115" s="222" t="s">
        <v>136</v>
      </c>
      <c r="AT115" s="222" t="s">
        <v>131</v>
      </c>
      <c r="AU115" s="222" t="s">
        <v>84</v>
      </c>
      <c r="AY115" s="17" t="s">
        <v>128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7" t="s">
        <v>82</v>
      </c>
      <c r="BK115" s="223">
        <f>ROUND(I115*H115,2)</f>
        <v>0</v>
      </c>
      <c r="BL115" s="17" t="s">
        <v>136</v>
      </c>
      <c r="BM115" s="222" t="s">
        <v>159</v>
      </c>
    </row>
    <row r="116" spans="2:51" s="12" customFormat="1" ht="12">
      <c r="B116" s="224"/>
      <c r="C116" s="225"/>
      <c r="D116" s="226" t="s">
        <v>138</v>
      </c>
      <c r="E116" s="227" t="s">
        <v>19</v>
      </c>
      <c r="F116" s="228" t="s">
        <v>139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138</v>
      </c>
      <c r="AU116" s="234" t="s">
        <v>84</v>
      </c>
      <c r="AV116" s="12" t="s">
        <v>82</v>
      </c>
      <c r="AW116" s="12" t="s">
        <v>36</v>
      </c>
      <c r="AX116" s="12" t="s">
        <v>75</v>
      </c>
      <c r="AY116" s="234" t="s">
        <v>128</v>
      </c>
    </row>
    <row r="117" spans="2:51" s="13" customFormat="1" ht="12">
      <c r="B117" s="235"/>
      <c r="C117" s="236"/>
      <c r="D117" s="226" t="s">
        <v>138</v>
      </c>
      <c r="E117" s="237" t="s">
        <v>19</v>
      </c>
      <c r="F117" s="238" t="s">
        <v>152</v>
      </c>
      <c r="G117" s="236"/>
      <c r="H117" s="239">
        <v>12.9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138</v>
      </c>
      <c r="AU117" s="245" t="s">
        <v>84</v>
      </c>
      <c r="AV117" s="13" t="s">
        <v>84</v>
      </c>
      <c r="AW117" s="13" t="s">
        <v>36</v>
      </c>
      <c r="AX117" s="13" t="s">
        <v>82</v>
      </c>
      <c r="AY117" s="245" t="s">
        <v>128</v>
      </c>
    </row>
    <row r="118" spans="2:65" s="1" customFormat="1" ht="16.5" customHeight="1">
      <c r="B118" s="38"/>
      <c r="C118" s="211" t="s">
        <v>147</v>
      </c>
      <c r="D118" s="211" t="s">
        <v>131</v>
      </c>
      <c r="E118" s="212" t="s">
        <v>160</v>
      </c>
      <c r="F118" s="213" t="s">
        <v>161</v>
      </c>
      <c r="G118" s="214" t="s">
        <v>134</v>
      </c>
      <c r="H118" s="215">
        <v>74.2</v>
      </c>
      <c r="I118" s="216"/>
      <c r="J118" s="217">
        <f>ROUND(I118*H118,2)</f>
        <v>0</v>
      </c>
      <c r="K118" s="213" t="s">
        <v>135</v>
      </c>
      <c r="L118" s="43"/>
      <c r="M118" s="218" t="s">
        <v>19</v>
      </c>
      <c r="N118" s="219" t="s">
        <v>46</v>
      </c>
      <c r="O118" s="83"/>
      <c r="P118" s="220">
        <f>O118*H118</f>
        <v>0</v>
      </c>
      <c r="Q118" s="220">
        <v>0.00026</v>
      </c>
      <c r="R118" s="220">
        <f>Q118*H118</f>
        <v>0.019292</v>
      </c>
      <c r="S118" s="220">
        <v>0</v>
      </c>
      <c r="T118" s="221">
        <f>S118*H118</f>
        <v>0</v>
      </c>
      <c r="AR118" s="222" t="s">
        <v>136</v>
      </c>
      <c r="AT118" s="222" t="s">
        <v>131</v>
      </c>
      <c r="AU118" s="222" t="s">
        <v>84</v>
      </c>
      <c r="AY118" s="17" t="s">
        <v>128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7" t="s">
        <v>82</v>
      </c>
      <c r="BK118" s="223">
        <f>ROUND(I118*H118,2)</f>
        <v>0</v>
      </c>
      <c r="BL118" s="17" t="s">
        <v>136</v>
      </c>
      <c r="BM118" s="222" t="s">
        <v>162</v>
      </c>
    </row>
    <row r="119" spans="2:51" s="12" customFormat="1" ht="12">
      <c r="B119" s="224"/>
      <c r="C119" s="225"/>
      <c r="D119" s="226" t="s">
        <v>138</v>
      </c>
      <c r="E119" s="227" t="s">
        <v>19</v>
      </c>
      <c r="F119" s="228" t="s">
        <v>139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AT119" s="234" t="s">
        <v>138</v>
      </c>
      <c r="AU119" s="234" t="s">
        <v>84</v>
      </c>
      <c r="AV119" s="12" t="s">
        <v>82</v>
      </c>
      <c r="AW119" s="12" t="s">
        <v>36</v>
      </c>
      <c r="AX119" s="12" t="s">
        <v>75</v>
      </c>
      <c r="AY119" s="234" t="s">
        <v>128</v>
      </c>
    </row>
    <row r="120" spans="2:51" s="13" customFormat="1" ht="12">
      <c r="B120" s="235"/>
      <c r="C120" s="236"/>
      <c r="D120" s="226" t="s">
        <v>138</v>
      </c>
      <c r="E120" s="237" t="s">
        <v>19</v>
      </c>
      <c r="F120" s="238" t="s">
        <v>163</v>
      </c>
      <c r="G120" s="236"/>
      <c r="H120" s="239">
        <v>74.2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138</v>
      </c>
      <c r="AU120" s="245" t="s">
        <v>84</v>
      </c>
      <c r="AV120" s="13" t="s">
        <v>84</v>
      </c>
      <c r="AW120" s="13" t="s">
        <v>36</v>
      </c>
      <c r="AX120" s="13" t="s">
        <v>82</v>
      </c>
      <c r="AY120" s="245" t="s">
        <v>128</v>
      </c>
    </row>
    <row r="121" spans="2:65" s="1" customFormat="1" ht="16.5" customHeight="1">
      <c r="B121" s="38"/>
      <c r="C121" s="211" t="s">
        <v>164</v>
      </c>
      <c r="D121" s="211" t="s">
        <v>131</v>
      </c>
      <c r="E121" s="212" t="s">
        <v>165</v>
      </c>
      <c r="F121" s="213" t="s">
        <v>166</v>
      </c>
      <c r="G121" s="214" t="s">
        <v>167</v>
      </c>
      <c r="H121" s="215">
        <v>4</v>
      </c>
      <c r="I121" s="216"/>
      <c r="J121" s="217">
        <f>ROUND(I121*H121,2)</f>
        <v>0</v>
      </c>
      <c r="K121" s="213" t="s">
        <v>135</v>
      </c>
      <c r="L121" s="43"/>
      <c r="M121" s="218" t="s">
        <v>19</v>
      </c>
      <c r="N121" s="219" t="s">
        <v>46</v>
      </c>
      <c r="O121" s="83"/>
      <c r="P121" s="220">
        <f>O121*H121</f>
        <v>0</v>
      </c>
      <c r="Q121" s="220">
        <v>0.00376</v>
      </c>
      <c r="R121" s="220">
        <f>Q121*H121</f>
        <v>0.01504</v>
      </c>
      <c r="S121" s="220">
        <v>0</v>
      </c>
      <c r="T121" s="221">
        <f>S121*H121</f>
        <v>0</v>
      </c>
      <c r="AR121" s="222" t="s">
        <v>136</v>
      </c>
      <c r="AT121" s="222" t="s">
        <v>131</v>
      </c>
      <c r="AU121" s="222" t="s">
        <v>84</v>
      </c>
      <c r="AY121" s="17" t="s">
        <v>128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7" t="s">
        <v>82</v>
      </c>
      <c r="BK121" s="223">
        <f>ROUND(I121*H121,2)</f>
        <v>0</v>
      </c>
      <c r="BL121" s="17" t="s">
        <v>136</v>
      </c>
      <c r="BM121" s="222" t="s">
        <v>168</v>
      </c>
    </row>
    <row r="122" spans="2:51" s="12" customFormat="1" ht="12">
      <c r="B122" s="224"/>
      <c r="C122" s="225"/>
      <c r="D122" s="226" t="s">
        <v>138</v>
      </c>
      <c r="E122" s="227" t="s">
        <v>19</v>
      </c>
      <c r="F122" s="228" t="s">
        <v>139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AT122" s="234" t="s">
        <v>138</v>
      </c>
      <c r="AU122" s="234" t="s">
        <v>84</v>
      </c>
      <c r="AV122" s="12" t="s">
        <v>82</v>
      </c>
      <c r="AW122" s="12" t="s">
        <v>36</v>
      </c>
      <c r="AX122" s="12" t="s">
        <v>75</v>
      </c>
      <c r="AY122" s="234" t="s">
        <v>128</v>
      </c>
    </row>
    <row r="123" spans="2:51" s="13" customFormat="1" ht="12">
      <c r="B123" s="235"/>
      <c r="C123" s="236"/>
      <c r="D123" s="226" t="s">
        <v>138</v>
      </c>
      <c r="E123" s="237" t="s">
        <v>19</v>
      </c>
      <c r="F123" s="238" t="s">
        <v>136</v>
      </c>
      <c r="G123" s="236"/>
      <c r="H123" s="239">
        <v>4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138</v>
      </c>
      <c r="AU123" s="245" t="s">
        <v>84</v>
      </c>
      <c r="AV123" s="13" t="s">
        <v>84</v>
      </c>
      <c r="AW123" s="13" t="s">
        <v>36</v>
      </c>
      <c r="AX123" s="13" t="s">
        <v>82</v>
      </c>
      <c r="AY123" s="245" t="s">
        <v>128</v>
      </c>
    </row>
    <row r="124" spans="2:65" s="1" customFormat="1" ht="16.5" customHeight="1">
      <c r="B124" s="38"/>
      <c r="C124" s="211" t="s">
        <v>169</v>
      </c>
      <c r="D124" s="211" t="s">
        <v>131</v>
      </c>
      <c r="E124" s="212" t="s">
        <v>170</v>
      </c>
      <c r="F124" s="213" t="s">
        <v>171</v>
      </c>
      <c r="G124" s="214" t="s">
        <v>167</v>
      </c>
      <c r="H124" s="215">
        <v>4</v>
      </c>
      <c r="I124" s="216"/>
      <c r="J124" s="217">
        <f>ROUND(I124*H124,2)</f>
        <v>0</v>
      </c>
      <c r="K124" s="213" t="s">
        <v>135</v>
      </c>
      <c r="L124" s="43"/>
      <c r="M124" s="218" t="s">
        <v>19</v>
      </c>
      <c r="N124" s="219" t="s">
        <v>46</v>
      </c>
      <c r="O124" s="83"/>
      <c r="P124" s="220">
        <f>O124*H124</f>
        <v>0</v>
      </c>
      <c r="Q124" s="220">
        <v>0.0415</v>
      </c>
      <c r="R124" s="220">
        <f>Q124*H124</f>
        <v>0.166</v>
      </c>
      <c r="S124" s="220">
        <v>0</v>
      </c>
      <c r="T124" s="221">
        <f>S124*H124</f>
        <v>0</v>
      </c>
      <c r="AR124" s="222" t="s">
        <v>136</v>
      </c>
      <c r="AT124" s="222" t="s">
        <v>131</v>
      </c>
      <c r="AU124" s="222" t="s">
        <v>84</v>
      </c>
      <c r="AY124" s="17" t="s">
        <v>128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7" t="s">
        <v>82</v>
      </c>
      <c r="BK124" s="223">
        <f>ROUND(I124*H124,2)</f>
        <v>0</v>
      </c>
      <c r="BL124" s="17" t="s">
        <v>136</v>
      </c>
      <c r="BM124" s="222" t="s">
        <v>172</v>
      </c>
    </row>
    <row r="125" spans="2:51" s="12" customFormat="1" ht="12">
      <c r="B125" s="224"/>
      <c r="C125" s="225"/>
      <c r="D125" s="226" t="s">
        <v>138</v>
      </c>
      <c r="E125" s="227" t="s">
        <v>19</v>
      </c>
      <c r="F125" s="228" t="s">
        <v>139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138</v>
      </c>
      <c r="AU125" s="234" t="s">
        <v>84</v>
      </c>
      <c r="AV125" s="12" t="s">
        <v>82</v>
      </c>
      <c r="AW125" s="12" t="s">
        <v>36</v>
      </c>
      <c r="AX125" s="12" t="s">
        <v>75</v>
      </c>
      <c r="AY125" s="234" t="s">
        <v>128</v>
      </c>
    </row>
    <row r="126" spans="2:51" s="13" customFormat="1" ht="12">
      <c r="B126" s="235"/>
      <c r="C126" s="236"/>
      <c r="D126" s="226" t="s">
        <v>138</v>
      </c>
      <c r="E126" s="237" t="s">
        <v>19</v>
      </c>
      <c r="F126" s="238" t="s">
        <v>136</v>
      </c>
      <c r="G126" s="236"/>
      <c r="H126" s="239">
        <v>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138</v>
      </c>
      <c r="AU126" s="245" t="s">
        <v>84</v>
      </c>
      <c r="AV126" s="13" t="s">
        <v>84</v>
      </c>
      <c r="AW126" s="13" t="s">
        <v>36</v>
      </c>
      <c r="AX126" s="13" t="s">
        <v>82</v>
      </c>
      <c r="AY126" s="245" t="s">
        <v>128</v>
      </c>
    </row>
    <row r="127" spans="2:65" s="1" customFormat="1" ht="24" customHeight="1">
      <c r="B127" s="38"/>
      <c r="C127" s="211" t="s">
        <v>173</v>
      </c>
      <c r="D127" s="211" t="s">
        <v>131</v>
      </c>
      <c r="E127" s="212" t="s">
        <v>174</v>
      </c>
      <c r="F127" s="213" t="s">
        <v>175</v>
      </c>
      <c r="G127" s="214" t="s">
        <v>134</v>
      </c>
      <c r="H127" s="215">
        <v>79.907</v>
      </c>
      <c r="I127" s="216"/>
      <c r="J127" s="217">
        <f>ROUND(I127*H127,2)</f>
        <v>0</v>
      </c>
      <c r="K127" s="213" t="s">
        <v>135</v>
      </c>
      <c r="L127" s="43"/>
      <c r="M127" s="218" t="s">
        <v>19</v>
      </c>
      <c r="N127" s="219" t="s">
        <v>46</v>
      </c>
      <c r="O127" s="83"/>
      <c r="P127" s="220">
        <f>O127*H127</f>
        <v>0</v>
      </c>
      <c r="Q127" s="220">
        <v>0.017</v>
      </c>
      <c r="R127" s="220">
        <f>Q127*H127</f>
        <v>1.358419</v>
      </c>
      <c r="S127" s="220">
        <v>0</v>
      </c>
      <c r="T127" s="221">
        <f>S127*H127</f>
        <v>0</v>
      </c>
      <c r="AR127" s="222" t="s">
        <v>136</v>
      </c>
      <c r="AT127" s="222" t="s">
        <v>131</v>
      </c>
      <c r="AU127" s="222" t="s">
        <v>84</v>
      </c>
      <c r="AY127" s="17" t="s">
        <v>128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7" t="s">
        <v>82</v>
      </c>
      <c r="BK127" s="223">
        <f>ROUND(I127*H127,2)</f>
        <v>0</v>
      </c>
      <c r="BL127" s="17" t="s">
        <v>136</v>
      </c>
      <c r="BM127" s="222" t="s">
        <v>176</v>
      </c>
    </row>
    <row r="128" spans="2:51" s="12" customFormat="1" ht="12">
      <c r="B128" s="224"/>
      <c r="C128" s="225"/>
      <c r="D128" s="226" t="s">
        <v>138</v>
      </c>
      <c r="E128" s="227" t="s">
        <v>19</v>
      </c>
      <c r="F128" s="228" t="s">
        <v>139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138</v>
      </c>
      <c r="AU128" s="234" t="s">
        <v>84</v>
      </c>
      <c r="AV128" s="12" t="s">
        <v>82</v>
      </c>
      <c r="AW128" s="12" t="s">
        <v>36</v>
      </c>
      <c r="AX128" s="12" t="s">
        <v>75</v>
      </c>
      <c r="AY128" s="234" t="s">
        <v>128</v>
      </c>
    </row>
    <row r="129" spans="2:51" s="13" customFormat="1" ht="12">
      <c r="B129" s="235"/>
      <c r="C129" s="236"/>
      <c r="D129" s="226" t="s">
        <v>138</v>
      </c>
      <c r="E129" s="237" t="s">
        <v>19</v>
      </c>
      <c r="F129" s="238" t="s">
        <v>177</v>
      </c>
      <c r="G129" s="236"/>
      <c r="H129" s="239">
        <v>79.907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138</v>
      </c>
      <c r="AU129" s="245" t="s">
        <v>84</v>
      </c>
      <c r="AV129" s="13" t="s">
        <v>84</v>
      </c>
      <c r="AW129" s="13" t="s">
        <v>36</v>
      </c>
      <c r="AX129" s="13" t="s">
        <v>82</v>
      </c>
      <c r="AY129" s="245" t="s">
        <v>128</v>
      </c>
    </row>
    <row r="130" spans="2:65" s="1" customFormat="1" ht="24" customHeight="1">
      <c r="B130" s="38"/>
      <c r="C130" s="211" t="s">
        <v>178</v>
      </c>
      <c r="D130" s="211" t="s">
        <v>131</v>
      </c>
      <c r="E130" s="212" t="s">
        <v>179</v>
      </c>
      <c r="F130" s="213" t="s">
        <v>180</v>
      </c>
      <c r="G130" s="214" t="s">
        <v>134</v>
      </c>
      <c r="H130" s="215">
        <v>37.1</v>
      </c>
      <c r="I130" s="216"/>
      <c r="J130" s="217">
        <f>ROUND(I130*H130,2)</f>
        <v>0</v>
      </c>
      <c r="K130" s="213" t="s">
        <v>135</v>
      </c>
      <c r="L130" s="43"/>
      <c r="M130" s="218" t="s">
        <v>19</v>
      </c>
      <c r="N130" s="219" t="s">
        <v>46</v>
      </c>
      <c r="O130" s="83"/>
      <c r="P130" s="220">
        <f>O130*H130</f>
        <v>0</v>
      </c>
      <c r="Q130" s="220">
        <v>0.0345</v>
      </c>
      <c r="R130" s="220">
        <f>Q130*H130</f>
        <v>1.2799500000000001</v>
      </c>
      <c r="S130" s="220">
        <v>0</v>
      </c>
      <c r="T130" s="221">
        <f>S130*H130</f>
        <v>0</v>
      </c>
      <c r="AR130" s="222" t="s">
        <v>136</v>
      </c>
      <c r="AT130" s="222" t="s">
        <v>131</v>
      </c>
      <c r="AU130" s="222" t="s">
        <v>84</v>
      </c>
      <c r="AY130" s="17" t="s">
        <v>128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7" t="s">
        <v>82</v>
      </c>
      <c r="BK130" s="223">
        <f>ROUND(I130*H130,2)</f>
        <v>0</v>
      </c>
      <c r="BL130" s="17" t="s">
        <v>136</v>
      </c>
      <c r="BM130" s="222" t="s">
        <v>181</v>
      </c>
    </row>
    <row r="131" spans="2:51" s="12" customFormat="1" ht="12">
      <c r="B131" s="224"/>
      <c r="C131" s="225"/>
      <c r="D131" s="226" t="s">
        <v>138</v>
      </c>
      <c r="E131" s="227" t="s">
        <v>19</v>
      </c>
      <c r="F131" s="228" t="s">
        <v>139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138</v>
      </c>
      <c r="AU131" s="234" t="s">
        <v>84</v>
      </c>
      <c r="AV131" s="12" t="s">
        <v>82</v>
      </c>
      <c r="AW131" s="12" t="s">
        <v>36</v>
      </c>
      <c r="AX131" s="12" t="s">
        <v>75</v>
      </c>
      <c r="AY131" s="234" t="s">
        <v>128</v>
      </c>
    </row>
    <row r="132" spans="2:51" s="13" customFormat="1" ht="12">
      <c r="B132" s="235"/>
      <c r="C132" s="236"/>
      <c r="D132" s="226" t="s">
        <v>138</v>
      </c>
      <c r="E132" s="237" t="s">
        <v>19</v>
      </c>
      <c r="F132" s="238" t="s">
        <v>182</v>
      </c>
      <c r="G132" s="236"/>
      <c r="H132" s="239">
        <v>37.1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138</v>
      </c>
      <c r="AU132" s="245" t="s">
        <v>84</v>
      </c>
      <c r="AV132" s="13" t="s">
        <v>84</v>
      </c>
      <c r="AW132" s="13" t="s">
        <v>36</v>
      </c>
      <c r="AX132" s="13" t="s">
        <v>82</v>
      </c>
      <c r="AY132" s="245" t="s">
        <v>128</v>
      </c>
    </row>
    <row r="133" spans="2:65" s="1" customFormat="1" ht="16.5" customHeight="1">
      <c r="B133" s="38"/>
      <c r="C133" s="211" t="s">
        <v>183</v>
      </c>
      <c r="D133" s="211" t="s">
        <v>131</v>
      </c>
      <c r="E133" s="212" t="s">
        <v>184</v>
      </c>
      <c r="F133" s="213" t="s">
        <v>185</v>
      </c>
      <c r="G133" s="214" t="s">
        <v>134</v>
      </c>
      <c r="H133" s="215">
        <v>37.1</v>
      </c>
      <c r="I133" s="216"/>
      <c r="J133" s="217">
        <f>ROUND(I133*H133,2)</f>
        <v>0</v>
      </c>
      <c r="K133" s="213" t="s">
        <v>135</v>
      </c>
      <c r="L133" s="43"/>
      <c r="M133" s="218" t="s">
        <v>19</v>
      </c>
      <c r="N133" s="219" t="s">
        <v>46</v>
      </c>
      <c r="O133" s="83"/>
      <c r="P133" s="220">
        <f>O133*H133</f>
        <v>0</v>
      </c>
      <c r="Q133" s="220">
        <v>0.016</v>
      </c>
      <c r="R133" s="220">
        <f>Q133*H133</f>
        <v>0.5936</v>
      </c>
      <c r="S133" s="220">
        <v>0</v>
      </c>
      <c r="T133" s="221">
        <f>S133*H133</f>
        <v>0</v>
      </c>
      <c r="AR133" s="222" t="s">
        <v>136</v>
      </c>
      <c r="AT133" s="222" t="s">
        <v>131</v>
      </c>
      <c r="AU133" s="222" t="s">
        <v>84</v>
      </c>
      <c r="AY133" s="17" t="s">
        <v>128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7" t="s">
        <v>82</v>
      </c>
      <c r="BK133" s="223">
        <f>ROUND(I133*H133,2)</f>
        <v>0</v>
      </c>
      <c r="BL133" s="17" t="s">
        <v>136</v>
      </c>
      <c r="BM133" s="222" t="s">
        <v>186</v>
      </c>
    </row>
    <row r="134" spans="2:51" s="12" customFormat="1" ht="12">
      <c r="B134" s="224"/>
      <c r="C134" s="225"/>
      <c r="D134" s="226" t="s">
        <v>138</v>
      </c>
      <c r="E134" s="227" t="s">
        <v>19</v>
      </c>
      <c r="F134" s="228" t="s">
        <v>139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138</v>
      </c>
      <c r="AU134" s="234" t="s">
        <v>84</v>
      </c>
      <c r="AV134" s="12" t="s">
        <v>82</v>
      </c>
      <c r="AW134" s="12" t="s">
        <v>36</v>
      </c>
      <c r="AX134" s="12" t="s">
        <v>75</v>
      </c>
      <c r="AY134" s="234" t="s">
        <v>128</v>
      </c>
    </row>
    <row r="135" spans="2:51" s="13" customFormat="1" ht="12">
      <c r="B135" s="235"/>
      <c r="C135" s="236"/>
      <c r="D135" s="226" t="s">
        <v>138</v>
      </c>
      <c r="E135" s="237" t="s">
        <v>19</v>
      </c>
      <c r="F135" s="238" t="s">
        <v>182</v>
      </c>
      <c r="G135" s="236"/>
      <c r="H135" s="239">
        <v>37.1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138</v>
      </c>
      <c r="AU135" s="245" t="s">
        <v>84</v>
      </c>
      <c r="AV135" s="13" t="s">
        <v>84</v>
      </c>
      <c r="AW135" s="13" t="s">
        <v>36</v>
      </c>
      <c r="AX135" s="13" t="s">
        <v>82</v>
      </c>
      <c r="AY135" s="245" t="s">
        <v>128</v>
      </c>
    </row>
    <row r="136" spans="2:65" s="1" customFormat="1" ht="16.5" customHeight="1">
      <c r="B136" s="38"/>
      <c r="C136" s="211" t="s">
        <v>187</v>
      </c>
      <c r="D136" s="211" t="s">
        <v>131</v>
      </c>
      <c r="E136" s="212" t="s">
        <v>188</v>
      </c>
      <c r="F136" s="213" t="s">
        <v>189</v>
      </c>
      <c r="G136" s="214" t="s">
        <v>190</v>
      </c>
      <c r="H136" s="215">
        <v>8.4</v>
      </c>
      <c r="I136" s="216"/>
      <c r="J136" s="217">
        <f>ROUND(I136*H136,2)</f>
        <v>0</v>
      </c>
      <c r="K136" s="213" t="s">
        <v>135</v>
      </c>
      <c r="L136" s="43"/>
      <c r="M136" s="218" t="s">
        <v>19</v>
      </c>
      <c r="N136" s="219" t="s">
        <v>46</v>
      </c>
      <c r="O136" s="83"/>
      <c r="P136" s="220">
        <f>O136*H136</f>
        <v>0</v>
      </c>
      <c r="Q136" s="220">
        <v>0.0015</v>
      </c>
      <c r="R136" s="220">
        <f>Q136*H136</f>
        <v>0.0126</v>
      </c>
      <c r="S136" s="220">
        <v>0</v>
      </c>
      <c r="T136" s="221">
        <f>S136*H136</f>
        <v>0</v>
      </c>
      <c r="AR136" s="222" t="s">
        <v>136</v>
      </c>
      <c r="AT136" s="222" t="s">
        <v>131</v>
      </c>
      <c r="AU136" s="222" t="s">
        <v>84</v>
      </c>
      <c r="AY136" s="17" t="s">
        <v>128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7" t="s">
        <v>82</v>
      </c>
      <c r="BK136" s="223">
        <f>ROUND(I136*H136,2)</f>
        <v>0</v>
      </c>
      <c r="BL136" s="17" t="s">
        <v>136</v>
      </c>
      <c r="BM136" s="222" t="s">
        <v>191</v>
      </c>
    </row>
    <row r="137" spans="2:51" s="12" customFormat="1" ht="12">
      <c r="B137" s="224"/>
      <c r="C137" s="225"/>
      <c r="D137" s="226" t="s">
        <v>138</v>
      </c>
      <c r="E137" s="227" t="s">
        <v>19</v>
      </c>
      <c r="F137" s="228" t="s">
        <v>139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138</v>
      </c>
      <c r="AU137" s="234" t="s">
        <v>84</v>
      </c>
      <c r="AV137" s="12" t="s">
        <v>82</v>
      </c>
      <c r="AW137" s="12" t="s">
        <v>36</v>
      </c>
      <c r="AX137" s="12" t="s">
        <v>75</v>
      </c>
      <c r="AY137" s="234" t="s">
        <v>128</v>
      </c>
    </row>
    <row r="138" spans="2:51" s="13" customFormat="1" ht="12">
      <c r="B138" s="235"/>
      <c r="C138" s="236"/>
      <c r="D138" s="226" t="s">
        <v>138</v>
      </c>
      <c r="E138" s="237" t="s">
        <v>19</v>
      </c>
      <c r="F138" s="238" t="s">
        <v>192</v>
      </c>
      <c r="G138" s="236"/>
      <c r="H138" s="239">
        <v>8.4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138</v>
      </c>
      <c r="AU138" s="245" t="s">
        <v>84</v>
      </c>
      <c r="AV138" s="13" t="s">
        <v>84</v>
      </c>
      <c r="AW138" s="13" t="s">
        <v>36</v>
      </c>
      <c r="AX138" s="13" t="s">
        <v>82</v>
      </c>
      <c r="AY138" s="245" t="s">
        <v>128</v>
      </c>
    </row>
    <row r="139" spans="2:63" s="11" customFormat="1" ht="22.8" customHeight="1">
      <c r="B139" s="195"/>
      <c r="C139" s="196"/>
      <c r="D139" s="197" t="s">
        <v>74</v>
      </c>
      <c r="E139" s="209" t="s">
        <v>173</v>
      </c>
      <c r="F139" s="209" t="s">
        <v>193</v>
      </c>
      <c r="G139" s="196"/>
      <c r="H139" s="196"/>
      <c r="I139" s="199"/>
      <c r="J139" s="210">
        <f>BK139</f>
        <v>0</v>
      </c>
      <c r="K139" s="196"/>
      <c r="L139" s="201"/>
      <c r="M139" s="202"/>
      <c r="N139" s="203"/>
      <c r="O139" s="203"/>
      <c r="P139" s="204">
        <f>SUM(P140:P171)</f>
        <v>0</v>
      </c>
      <c r="Q139" s="203"/>
      <c r="R139" s="204">
        <f>SUM(R140:R171)</f>
        <v>0.0223134</v>
      </c>
      <c r="S139" s="203"/>
      <c r="T139" s="205">
        <f>SUM(T140:T171)</f>
        <v>2.3186600000000004</v>
      </c>
      <c r="AR139" s="206" t="s">
        <v>82</v>
      </c>
      <c r="AT139" s="207" t="s">
        <v>74</v>
      </c>
      <c r="AU139" s="207" t="s">
        <v>82</v>
      </c>
      <c r="AY139" s="206" t="s">
        <v>128</v>
      </c>
      <c r="BK139" s="208">
        <f>SUM(BK140:BK171)</f>
        <v>0</v>
      </c>
    </row>
    <row r="140" spans="2:65" s="1" customFormat="1" ht="24" customHeight="1">
      <c r="B140" s="38"/>
      <c r="C140" s="211" t="s">
        <v>194</v>
      </c>
      <c r="D140" s="211" t="s">
        <v>131</v>
      </c>
      <c r="E140" s="212" t="s">
        <v>195</v>
      </c>
      <c r="F140" s="213" t="s">
        <v>196</v>
      </c>
      <c r="G140" s="214" t="s">
        <v>134</v>
      </c>
      <c r="H140" s="215">
        <v>49.134</v>
      </c>
      <c r="I140" s="216"/>
      <c r="J140" s="217">
        <f>ROUND(I140*H140,2)</f>
        <v>0</v>
      </c>
      <c r="K140" s="213" t="s">
        <v>135</v>
      </c>
      <c r="L140" s="43"/>
      <c r="M140" s="218" t="s">
        <v>19</v>
      </c>
      <c r="N140" s="219" t="s">
        <v>46</v>
      </c>
      <c r="O140" s="83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AR140" s="222" t="s">
        <v>136</v>
      </c>
      <c r="AT140" s="222" t="s">
        <v>131</v>
      </c>
      <c r="AU140" s="222" t="s">
        <v>84</v>
      </c>
      <c r="AY140" s="17" t="s">
        <v>128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82</v>
      </c>
      <c r="BK140" s="223">
        <f>ROUND(I140*H140,2)</f>
        <v>0</v>
      </c>
      <c r="BL140" s="17" t="s">
        <v>136</v>
      </c>
      <c r="BM140" s="222" t="s">
        <v>197</v>
      </c>
    </row>
    <row r="141" spans="2:51" s="12" customFormat="1" ht="12">
      <c r="B141" s="224"/>
      <c r="C141" s="225"/>
      <c r="D141" s="226" t="s">
        <v>138</v>
      </c>
      <c r="E141" s="227" t="s">
        <v>19</v>
      </c>
      <c r="F141" s="228" t="s">
        <v>139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138</v>
      </c>
      <c r="AU141" s="234" t="s">
        <v>84</v>
      </c>
      <c r="AV141" s="12" t="s">
        <v>82</v>
      </c>
      <c r="AW141" s="12" t="s">
        <v>36</v>
      </c>
      <c r="AX141" s="12" t="s">
        <v>75</v>
      </c>
      <c r="AY141" s="234" t="s">
        <v>128</v>
      </c>
    </row>
    <row r="142" spans="2:51" s="13" customFormat="1" ht="12">
      <c r="B142" s="235"/>
      <c r="C142" s="236"/>
      <c r="D142" s="226" t="s">
        <v>138</v>
      </c>
      <c r="E142" s="237" t="s">
        <v>19</v>
      </c>
      <c r="F142" s="238" t="s">
        <v>198</v>
      </c>
      <c r="G142" s="236"/>
      <c r="H142" s="239">
        <v>49.134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138</v>
      </c>
      <c r="AU142" s="245" t="s">
        <v>84</v>
      </c>
      <c r="AV142" s="13" t="s">
        <v>84</v>
      </c>
      <c r="AW142" s="13" t="s">
        <v>36</v>
      </c>
      <c r="AX142" s="13" t="s">
        <v>82</v>
      </c>
      <c r="AY142" s="245" t="s">
        <v>128</v>
      </c>
    </row>
    <row r="143" spans="2:65" s="1" customFormat="1" ht="24" customHeight="1">
      <c r="B143" s="38"/>
      <c r="C143" s="211" t="s">
        <v>199</v>
      </c>
      <c r="D143" s="211" t="s">
        <v>131</v>
      </c>
      <c r="E143" s="212" t="s">
        <v>200</v>
      </c>
      <c r="F143" s="213" t="s">
        <v>201</v>
      </c>
      <c r="G143" s="214" t="s">
        <v>134</v>
      </c>
      <c r="H143" s="215">
        <v>491.34</v>
      </c>
      <c r="I143" s="216"/>
      <c r="J143" s="217">
        <f>ROUND(I143*H143,2)</f>
        <v>0</v>
      </c>
      <c r="K143" s="213" t="s">
        <v>135</v>
      </c>
      <c r="L143" s="43"/>
      <c r="M143" s="218" t="s">
        <v>19</v>
      </c>
      <c r="N143" s="219" t="s">
        <v>46</v>
      </c>
      <c r="O143" s="83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AR143" s="222" t="s">
        <v>136</v>
      </c>
      <c r="AT143" s="222" t="s">
        <v>131</v>
      </c>
      <c r="AU143" s="222" t="s">
        <v>84</v>
      </c>
      <c r="AY143" s="17" t="s">
        <v>128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7" t="s">
        <v>82</v>
      </c>
      <c r="BK143" s="223">
        <f>ROUND(I143*H143,2)</f>
        <v>0</v>
      </c>
      <c r="BL143" s="17" t="s">
        <v>136</v>
      </c>
      <c r="BM143" s="222" t="s">
        <v>202</v>
      </c>
    </row>
    <row r="144" spans="2:51" s="12" customFormat="1" ht="12">
      <c r="B144" s="224"/>
      <c r="C144" s="225"/>
      <c r="D144" s="226" t="s">
        <v>138</v>
      </c>
      <c r="E144" s="227" t="s">
        <v>19</v>
      </c>
      <c r="F144" s="228" t="s">
        <v>139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138</v>
      </c>
      <c r="AU144" s="234" t="s">
        <v>84</v>
      </c>
      <c r="AV144" s="12" t="s">
        <v>82</v>
      </c>
      <c r="AW144" s="12" t="s">
        <v>36</v>
      </c>
      <c r="AX144" s="12" t="s">
        <v>75</v>
      </c>
      <c r="AY144" s="234" t="s">
        <v>128</v>
      </c>
    </row>
    <row r="145" spans="2:51" s="13" customFormat="1" ht="12">
      <c r="B145" s="235"/>
      <c r="C145" s="236"/>
      <c r="D145" s="226" t="s">
        <v>138</v>
      </c>
      <c r="E145" s="237" t="s">
        <v>19</v>
      </c>
      <c r="F145" s="238" t="s">
        <v>198</v>
      </c>
      <c r="G145" s="236"/>
      <c r="H145" s="239">
        <v>49.134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138</v>
      </c>
      <c r="AU145" s="245" t="s">
        <v>84</v>
      </c>
      <c r="AV145" s="13" t="s">
        <v>84</v>
      </c>
      <c r="AW145" s="13" t="s">
        <v>36</v>
      </c>
      <c r="AX145" s="13" t="s">
        <v>82</v>
      </c>
      <c r="AY145" s="245" t="s">
        <v>128</v>
      </c>
    </row>
    <row r="146" spans="2:51" s="13" customFormat="1" ht="12">
      <c r="B146" s="235"/>
      <c r="C146" s="236"/>
      <c r="D146" s="226" t="s">
        <v>138</v>
      </c>
      <c r="E146" s="236"/>
      <c r="F146" s="238" t="s">
        <v>203</v>
      </c>
      <c r="G146" s="236"/>
      <c r="H146" s="239">
        <v>491.34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138</v>
      </c>
      <c r="AU146" s="245" t="s">
        <v>84</v>
      </c>
      <c r="AV146" s="13" t="s">
        <v>84</v>
      </c>
      <c r="AW146" s="13" t="s">
        <v>4</v>
      </c>
      <c r="AX146" s="13" t="s">
        <v>82</v>
      </c>
      <c r="AY146" s="245" t="s">
        <v>128</v>
      </c>
    </row>
    <row r="147" spans="2:65" s="1" customFormat="1" ht="24" customHeight="1">
      <c r="B147" s="38"/>
      <c r="C147" s="211" t="s">
        <v>8</v>
      </c>
      <c r="D147" s="211" t="s">
        <v>131</v>
      </c>
      <c r="E147" s="212" t="s">
        <v>204</v>
      </c>
      <c r="F147" s="213" t="s">
        <v>205</v>
      </c>
      <c r="G147" s="214" t="s">
        <v>134</v>
      </c>
      <c r="H147" s="215">
        <v>49.134</v>
      </c>
      <c r="I147" s="216"/>
      <c r="J147" s="217">
        <f>ROUND(I147*H147,2)</f>
        <v>0</v>
      </c>
      <c r="K147" s="213" t="s">
        <v>135</v>
      </c>
      <c r="L147" s="43"/>
      <c r="M147" s="218" t="s">
        <v>19</v>
      </c>
      <c r="N147" s="219" t="s">
        <v>46</v>
      </c>
      <c r="O147" s="83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AR147" s="222" t="s">
        <v>136</v>
      </c>
      <c r="AT147" s="222" t="s">
        <v>131</v>
      </c>
      <c r="AU147" s="222" t="s">
        <v>84</v>
      </c>
      <c r="AY147" s="17" t="s">
        <v>128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82</v>
      </c>
      <c r="BK147" s="223">
        <f>ROUND(I147*H147,2)</f>
        <v>0</v>
      </c>
      <c r="BL147" s="17" t="s">
        <v>136</v>
      </c>
      <c r="BM147" s="222" t="s">
        <v>206</v>
      </c>
    </row>
    <row r="148" spans="2:51" s="12" customFormat="1" ht="12">
      <c r="B148" s="224"/>
      <c r="C148" s="225"/>
      <c r="D148" s="226" t="s">
        <v>138</v>
      </c>
      <c r="E148" s="227" t="s">
        <v>19</v>
      </c>
      <c r="F148" s="228" t="s">
        <v>139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138</v>
      </c>
      <c r="AU148" s="234" t="s">
        <v>84</v>
      </c>
      <c r="AV148" s="12" t="s">
        <v>82</v>
      </c>
      <c r="AW148" s="12" t="s">
        <v>36</v>
      </c>
      <c r="AX148" s="12" t="s">
        <v>75</v>
      </c>
      <c r="AY148" s="234" t="s">
        <v>128</v>
      </c>
    </row>
    <row r="149" spans="2:51" s="13" customFormat="1" ht="12">
      <c r="B149" s="235"/>
      <c r="C149" s="236"/>
      <c r="D149" s="226" t="s">
        <v>138</v>
      </c>
      <c r="E149" s="237" t="s">
        <v>19</v>
      </c>
      <c r="F149" s="238" t="s">
        <v>198</v>
      </c>
      <c r="G149" s="236"/>
      <c r="H149" s="239">
        <v>49.134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138</v>
      </c>
      <c r="AU149" s="245" t="s">
        <v>84</v>
      </c>
      <c r="AV149" s="13" t="s">
        <v>84</v>
      </c>
      <c r="AW149" s="13" t="s">
        <v>36</v>
      </c>
      <c r="AX149" s="13" t="s">
        <v>82</v>
      </c>
      <c r="AY149" s="245" t="s">
        <v>128</v>
      </c>
    </row>
    <row r="150" spans="2:65" s="1" customFormat="1" ht="24" customHeight="1">
      <c r="B150" s="38"/>
      <c r="C150" s="211" t="s">
        <v>207</v>
      </c>
      <c r="D150" s="211" t="s">
        <v>131</v>
      </c>
      <c r="E150" s="212" t="s">
        <v>208</v>
      </c>
      <c r="F150" s="213" t="s">
        <v>209</v>
      </c>
      <c r="G150" s="214" t="s">
        <v>134</v>
      </c>
      <c r="H150" s="215">
        <v>453.9</v>
      </c>
      <c r="I150" s="216"/>
      <c r="J150" s="217">
        <f>ROUND(I150*H150,2)</f>
        <v>0</v>
      </c>
      <c r="K150" s="213" t="s">
        <v>135</v>
      </c>
      <c r="L150" s="43"/>
      <c r="M150" s="218" t="s">
        <v>19</v>
      </c>
      <c r="N150" s="219" t="s">
        <v>46</v>
      </c>
      <c r="O150" s="83"/>
      <c r="P150" s="220">
        <f>O150*H150</f>
        <v>0</v>
      </c>
      <c r="Q150" s="220">
        <v>4E-05</v>
      </c>
      <c r="R150" s="220">
        <f>Q150*H150</f>
        <v>0.018156000000000002</v>
      </c>
      <c r="S150" s="220">
        <v>0</v>
      </c>
      <c r="T150" s="221">
        <f>S150*H150</f>
        <v>0</v>
      </c>
      <c r="AR150" s="222" t="s">
        <v>136</v>
      </c>
      <c r="AT150" s="222" t="s">
        <v>131</v>
      </c>
      <c r="AU150" s="222" t="s">
        <v>84</v>
      </c>
      <c r="AY150" s="17" t="s">
        <v>128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82</v>
      </c>
      <c r="BK150" s="223">
        <f>ROUND(I150*H150,2)</f>
        <v>0</v>
      </c>
      <c r="BL150" s="17" t="s">
        <v>136</v>
      </c>
      <c r="BM150" s="222" t="s">
        <v>210</v>
      </c>
    </row>
    <row r="151" spans="2:51" s="12" customFormat="1" ht="12">
      <c r="B151" s="224"/>
      <c r="C151" s="225"/>
      <c r="D151" s="226" t="s">
        <v>138</v>
      </c>
      <c r="E151" s="227" t="s">
        <v>19</v>
      </c>
      <c r="F151" s="228" t="s">
        <v>139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138</v>
      </c>
      <c r="AU151" s="234" t="s">
        <v>84</v>
      </c>
      <c r="AV151" s="12" t="s">
        <v>82</v>
      </c>
      <c r="AW151" s="12" t="s">
        <v>36</v>
      </c>
      <c r="AX151" s="12" t="s">
        <v>75</v>
      </c>
      <c r="AY151" s="234" t="s">
        <v>128</v>
      </c>
    </row>
    <row r="152" spans="2:51" s="13" customFormat="1" ht="12">
      <c r="B152" s="235"/>
      <c r="C152" s="236"/>
      <c r="D152" s="226" t="s">
        <v>138</v>
      </c>
      <c r="E152" s="237" t="s">
        <v>19</v>
      </c>
      <c r="F152" s="238" t="s">
        <v>211</v>
      </c>
      <c r="G152" s="236"/>
      <c r="H152" s="239">
        <v>453.9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138</v>
      </c>
      <c r="AU152" s="245" t="s">
        <v>84</v>
      </c>
      <c r="AV152" s="13" t="s">
        <v>84</v>
      </c>
      <c r="AW152" s="13" t="s">
        <v>36</v>
      </c>
      <c r="AX152" s="13" t="s">
        <v>82</v>
      </c>
      <c r="AY152" s="245" t="s">
        <v>128</v>
      </c>
    </row>
    <row r="153" spans="2:65" s="1" customFormat="1" ht="16.5" customHeight="1">
      <c r="B153" s="38"/>
      <c r="C153" s="211" t="s">
        <v>212</v>
      </c>
      <c r="D153" s="211" t="s">
        <v>131</v>
      </c>
      <c r="E153" s="212" t="s">
        <v>213</v>
      </c>
      <c r="F153" s="213" t="s">
        <v>214</v>
      </c>
      <c r="G153" s="214" t="s">
        <v>134</v>
      </c>
      <c r="H153" s="215">
        <v>4.15</v>
      </c>
      <c r="I153" s="216"/>
      <c r="J153" s="217">
        <f>ROUND(I153*H153,2)</f>
        <v>0</v>
      </c>
      <c r="K153" s="213" t="s">
        <v>135</v>
      </c>
      <c r="L153" s="43"/>
      <c r="M153" s="218" t="s">
        <v>19</v>
      </c>
      <c r="N153" s="219" t="s">
        <v>46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0.082</v>
      </c>
      <c r="T153" s="221">
        <f>S153*H153</f>
        <v>0.34030000000000005</v>
      </c>
      <c r="AR153" s="222" t="s">
        <v>136</v>
      </c>
      <c r="AT153" s="222" t="s">
        <v>131</v>
      </c>
      <c r="AU153" s="222" t="s">
        <v>84</v>
      </c>
      <c r="AY153" s="17" t="s">
        <v>128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82</v>
      </c>
      <c r="BK153" s="223">
        <f>ROUND(I153*H153,2)</f>
        <v>0</v>
      </c>
      <c r="BL153" s="17" t="s">
        <v>136</v>
      </c>
      <c r="BM153" s="222" t="s">
        <v>215</v>
      </c>
    </row>
    <row r="154" spans="2:51" s="12" customFormat="1" ht="12">
      <c r="B154" s="224"/>
      <c r="C154" s="225"/>
      <c r="D154" s="226" t="s">
        <v>138</v>
      </c>
      <c r="E154" s="227" t="s">
        <v>19</v>
      </c>
      <c r="F154" s="228" t="s">
        <v>139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138</v>
      </c>
      <c r="AU154" s="234" t="s">
        <v>84</v>
      </c>
      <c r="AV154" s="12" t="s">
        <v>82</v>
      </c>
      <c r="AW154" s="12" t="s">
        <v>36</v>
      </c>
      <c r="AX154" s="12" t="s">
        <v>75</v>
      </c>
      <c r="AY154" s="234" t="s">
        <v>128</v>
      </c>
    </row>
    <row r="155" spans="2:51" s="13" customFormat="1" ht="12">
      <c r="B155" s="235"/>
      <c r="C155" s="236"/>
      <c r="D155" s="226" t="s">
        <v>138</v>
      </c>
      <c r="E155" s="237" t="s">
        <v>19</v>
      </c>
      <c r="F155" s="238" t="s">
        <v>216</v>
      </c>
      <c r="G155" s="236"/>
      <c r="H155" s="239">
        <v>2.47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138</v>
      </c>
      <c r="AU155" s="245" t="s">
        <v>84</v>
      </c>
      <c r="AV155" s="13" t="s">
        <v>84</v>
      </c>
      <c r="AW155" s="13" t="s">
        <v>36</v>
      </c>
      <c r="AX155" s="13" t="s">
        <v>75</v>
      </c>
      <c r="AY155" s="245" t="s">
        <v>128</v>
      </c>
    </row>
    <row r="156" spans="2:51" s="13" customFormat="1" ht="12">
      <c r="B156" s="235"/>
      <c r="C156" s="236"/>
      <c r="D156" s="226" t="s">
        <v>138</v>
      </c>
      <c r="E156" s="237" t="s">
        <v>19</v>
      </c>
      <c r="F156" s="238" t="s">
        <v>146</v>
      </c>
      <c r="G156" s="236"/>
      <c r="H156" s="239">
        <v>1.68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138</v>
      </c>
      <c r="AU156" s="245" t="s">
        <v>84</v>
      </c>
      <c r="AV156" s="13" t="s">
        <v>84</v>
      </c>
      <c r="AW156" s="13" t="s">
        <v>36</v>
      </c>
      <c r="AX156" s="13" t="s">
        <v>75</v>
      </c>
      <c r="AY156" s="245" t="s">
        <v>128</v>
      </c>
    </row>
    <row r="157" spans="2:51" s="14" customFormat="1" ht="12">
      <c r="B157" s="246"/>
      <c r="C157" s="247"/>
      <c r="D157" s="226" t="s">
        <v>138</v>
      </c>
      <c r="E157" s="248" t="s">
        <v>19</v>
      </c>
      <c r="F157" s="249" t="s">
        <v>142</v>
      </c>
      <c r="G157" s="247"/>
      <c r="H157" s="250">
        <v>4.15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138</v>
      </c>
      <c r="AU157" s="256" t="s">
        <v>84</v>
      </c>
      <c r="AV157" s="14" t="s">
        <v>136</v>
      </c>
      <c r="AW157" s="14" t="s">
        <v>36</v>
      </c>
      <c r="AX157" s="14" t="s">
        <v>82</v>
      </c>
      <c r="AY157" s="256" t="s">
        <v>128</v>
      </c>
    </row>
    <row r="158" spans="2:65" s="1" customFormat="1" ht="24" customHeight="1">
      <c r="B158" s="38"/>
      <c r="C158" s="211" t="s">
        <v>217</v>
      </c>
      <c r="D158" s="211" t="s">
        <v>131</v>
      </c>
      <c r="E158" s="212" t="s">
        <v>218</v>
      </c>
      <c r="F158" s="213" t="s">
        <v>219</v>
      </c>
      <c r="G158" s="214" t="s">
        <v>190</v>
      </c>
      <c r="H158" s="215">
        <v>0.3</v>
      </c>
      <c r="I158" s="216"/>
      <c r="J158" s="217">
        <f>ROUND(I158*H158,2)</f>
        <v>0</v>
      </c>
      <c r="K158" s="213" t="s">
        <v>135</v>
      </c>
      <c r="L158" s="43"/>
      <c r="M158" s="218" t="s">
        <v>19</v>
      </c>
      <c r="N158" s="219" t="s">
        <v>46</v>
      </c>
      <c r="O158" s="83"/>
      <c r="P158" s="220">
        <f>O158*H158</f>
        <v>0</v>
      </c>
      <c r="Q158" s="220">
        <v>0.00107</v>
      </c>
      <c r="R158" s="220">
        <f>Q158*H158</f>
        <v>0.000321</v>
      </c>
      <c r="S158" s="220">
        <v>0.038</v>
      </c>
      <c r="T158" s="221">
        <f>S158*H158</f>
        <v>0.011399999999999999</v>
      </c>
      <c r="AR158" s="222" t="s">
        <v>136</v>
      </c>
      <c r="AT158" s="222" t="s">
        <v>131</v>
      </c>
      <c r="AU158" s="222" t="s">
        <v>84</v>
      </c>
      <c r="AY158" s="17" t="s">
        <v>128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82</v>
      </c>
      <c r="BK158" s="223">
        <f>ROUND(I158*H158,2)</f>
        <v>0</v>
      </c>
      <c r="BL158" s="17" t="s">
        <v>136</v>
      </c>
      <c r="BM158" s="222" t="s">
        <v>220</v>
      </c>
    </row>
    <row r="159" spans="2:51" s="12" customFormat="1" ht="12">
      <c r="B159" s="224"/>
      <c r="C159" s="225"/>
      <c r="D159" s="226" t="s">
        <v>138</v>
      </c>
      <c r="E159" s="227" t="s">
        <v>19</v>
      </c>
      <c r="F159" s="228" t="s">
        <v>139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138</v>
      </c>
      <c r="AU159" s="234" t="s">
        <v>84</v>
      </c>
      <c r="AV159" s="12" t="s">
        <v>82</v>
      </c>
      <c r="AW159" s="12" t="s">
        <v>36</v>
      </c>
      <c r="AX159" s="12" t="s">
        <v>75</v>
      </c>
      <c r="AY159" s="234" t="s">
        <v>128</v>
      </c>
    </row>
    <row r="160" spans="2:51" s="13" customFormat="1" ht="12">
      <c r="B160" s="235"/>
      <c r="C160" s="236"/>
      <c r="D160" s="226" t="s">
        <v>138</v>
      </c>
      <c r="E160" s="237" t="s">
        <v>19</v>
      </c>
      <c r="F160" s="238" t="s">
        <v>221</v>
      </c>
      <c r="G160" s="236"/>
      <c r="H160" s="239">
        <v>0.3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138</v>
      </c>
      <c r="AU160" s="245" t="s">
        <v>84</v>
      </c>
      <c r="AV160" s="13" t="s">
        <v>84</v>
      </c>
      <c r="AW160" s="13" t="s">
        <v>36</v>
      </c>
      <c r="AX160" s="13" t="s">
        <v>82</v>
      </c>
      <c r="AY160" s="245" t="s">
        <v>128</v>
      </c>
    </row>
    <row r="161" spans="2:65" s="1" customFormat="1" ht="24" customHeight="1">
      <c r="B161" s="38"/>
      <c r="C161" s="211" t="s">
        <v>222</v>
      </c>
      <c r="D161" s="211" t="s">
        <v>131</v>
      </c>
      <c r="E161" s="212" t="s">
        <v>223</v>
      </c>
      <c r="F161" s="213" t="s">
        <v>224</v>
      </c>
      <c r="G161" s="214" t="s">
        <v>190</v>
      </c>
      <c r="H161" s="215">
        <v>0.92</v>
      </c>
      <c r="I161" s="216"/>
      <c r="J161" s="217">
        <f>ROUND(I161*H161,2)</f>
        <v>0</v>
      </c>
      <c r="K161" s="213" t="s">
        <v>135</v>
      </c>
      <c r="L161" s="43"/>
      <c r="M161" s="218" t="s">
        <v>19</v>
      </c>
      <c r="N161" s="219" t="s">
        <v>46</v>
      </c>
      <c r="O161" s="83"/>
      <c r="P161" s="220">
        <f>O161*H161</f>
        <v>0</v>
      </c>
      <c r="Q161" s="220">
        <v>0.00417</v>
      </c>
      <c r="R161" s="220">
        <f>Q161*H161</f>
        <v>0.0038364000000000002</v>
      </c>
      <c r="S161" s="220">
        <v>0.283</v>
      </c>
      <c r="T161" s="221">
        <f>S161*H161</f>
        <v>0.26036</v>
      </c>
      <c r="AR161" s="222" t="s">
        <v>136</v>
      </c>
      <c r="AT161" s="222" t="s">
        <v>131</v>
      </c>
      <c r="AU161" s="222" t="s">
        <v>84</v>
      </c>
      <c r="AY161" s="17" t="s">
        <v>128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82</v>
      </c>
      <c r="BK161" s="223">
        <f>ROUND(I161*H161,2)</f>
        <v>0</v>
      </c>
      <c r="BL161" s="17" t="s">
        <v>136</v>
      </c>
      <c r="BM161" s="222" t="s">
        <v>225</v>
      </c>
    </row>
    <row r="162" spans="2:51" s="12" customFormat="1" ht="12">
      <c r="B162" s="224"/>
      <c r="C162" s="225"/>
      <c r="D162" s="226" t="s">
        <v>138</v>
      </c>
      <c r="E162" s="227" t="s">
        <v>19</v>
      </c>
      <c r="F162" s="228" t="s">
        <v>139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138</v>
      </c>
      <c r="AU162" s="234" t="s">
        <v>84</v>
      </c>
      <c r="AV162" s="12" t="s">
        <v>82</v>
      </c>
      <c r="AW162" s="12" t="s">
        <v>36</v>
      </c>
      <c r="AX162" s="12" t="s">
        <v>75</v>
      </c>
      <c r="AY162" s="234" t="s">
        <v>128</v>
      </c>
    </row>
    <row r="163" spans="2:51" s="13" customFormat="1" ht="12">
      <c r="B163" s="235"/>
      <c r="C163" s="236"/>
      <c r="D163" s="226" t="s">
        <v>138</v>
      </c>
      <c r="E163" s="237" t="s">
        <v>19</v>
      </c>
      <c r="F163" s="238" t="s">
        <v>226</v>
      </c>
      <c r="G163" s="236"/>
      <c r="H163" s="239">
        <v>0.92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138</v>
      </c>
      <c r="AU163" s="245" t="s">
        <v>84</v>
      </c>
      <c r="AV163" s="13" t="s">
        <v>84</v>
      </c>
      <c r="AW163" s="13" t="s">
        <v>36</v>
      </c>
      <c r="AX163" s="13" t="s">
        <v>82</v>
      </c>
      <c r="AY163" s="245" t="s">
        <v>128</v>
      </c>
    </row>
    <row r="164" spans="2:65" s="1" customFormat="1" ht="24" customHeight="1">
      <c r="B164" s="38"/>
      <c r="C164" s="211" t="s">
        <v>227</v>
      </c>
      <c r="D164" s="211" t="s">
        <v>131</v>
      </c>
      <c r="E164" s="212" t="s">
        <v>228</v>
      </c>
      <c r="F164" s="213" t="s">
        <v>229</v>
      </c>
      <c r="G164" s="214" t="s">
        <v>134</v>
      </c>
      <c r="H164" s="215">
        <v>37.1</v>
      </c>
      <c r="I164" s="216"/>
      <c r="J164" s="217">
        <f>ROUND(I164*H164,2)</f>
        <v>0</v>
      </c>
      <c r="K164" s="213" t="s">
        <v>135</v>
      </c>
      <c r="L164" s="43"/>
      <c r="M164" s="218" t="s">
        <v>19</v>
      </c>
      <c r="N164" s="219" t="s">
        <v>46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0.046</v>
      </c>
      <c r="T164" s="221">
        <f>S164*H164</f>
        <v>1.7066000000000001</v>
      </c>
      <c r="AR164" s="222" t="s">
        <v>136</v>
      </c>
      <c r="AT164" s="222" t="s">
        <v>131</v>
      </c>
      <c r="AU164" s="222" t="s">
        <v>84</v>
      </c>
      <c r="AY164" s="17" t="s">
        <v>128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7" t="s">
        <v>82</v>
      </c>
      <c r="BK164" s="223">
        <f>ROUND(I164*H164,2)</f>
        <v>0</v>
      </c>
      <c r="BL164" s="17" t="s">
        <v>136</v>
      </c>
      <c r="BM164" s="222" t="s">
        <v>230</v>
      </c>
    </row>
    <row r="165" spans="2:51" s="12" customFormat="1" ht="12">
      <c r="B165" s="224"/>
      <c r="C165" s="225"/>
      <c r="D165" s="226" t="s">
        <v>138</v>
      </c>
      <c r="E165" s="227" t="s">
        <v>19</v>
      </c>
      <c r="F165" s="228" t="s">
        <v>139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138</v>
      </c>
      <c r="AU165" s="234" t="s">
        <v>84</v>
      </c>
      <c r="AV165" s="12" t="s">
        <v>82</v>
      </c>
      <c r="AW165" s="12" t="s">
        <v>36</v>
      </c>
      <c r="AX165" s="12" t="s">
        <v>75</v>
      </c>
      <c r="AY165" s="234" t="s">
        <v>128</v>
      </c>
    </row>
    <row r="166" spans="2:51" s="13" customFormat="1" ht="12">
      <c r="B166" s="235"/>
      <c r="C166" s="236"/>
      <c r="D166" s="226" t="s">
        <v>138</v>
      </c>
      <c r="E166" s="237" t="s">
        <v>19</v>
      </c>
      <c r="F166" s="238" t="s">
        <v>182</v>
      </c>
      <c r="G166" s="236"/>
      <c r="H166" s="239">
        <v>37.1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138</v>
      </c>
      <c r="AU166" s="245" t="s">
        <v>84</v>
      </c>
      <c r="AV166" s="13" t="s">
        <v>84</v>
      </c>
      <c r="AW166" s="13" t="s">
        <v>36</v>
      </c>
      <c r="AX166" s="13" t="s">
        <v>82</v>
      </c>
      <c r="AY166" s="245" t="s">
        <v>128</v>
      </c>
    </row>
    <row r="167" spans="2:65" s="1" customFormat="1" ht="16.5" customHeight="1">
      <c r="B167" s="38"/>
      <c r="C167" s="211" t="s">
        <v>7</v>
      </c>
      <c r="D167" s="211" t="s">
        <v>131</v>
      </c>
      <c r="E167" s="212" t="s">
        <v>231</v>
      </c>
      <c r="F167" s="213" t="s">
        <v>232</v>
      </c>
      <c r="G167" s="214" t="s">
        <v>134</v>
      </c>
      <c r="H167" s="215">
        <v>50</v>
      </c>
      <c r="I167" s="216"/>
      <c r="J167" s="217">
        <f>ROUND(I167*H167,2)</f>
        <v>0</v>
      </c>
      <c r="K167" s="213" t="s">
        <v>135</v>
      </c>
      <c r="L167" s="43"/>
      <c r="M167" s="218" t="s">
        <v>19</v>
      </c>
      <c r="N167" s="219" t="s">
        <v>46</v>
      </c>
      <c r="O167" s="83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AR167" s="222" t="s">
        <v>136</v>
      </c>
      <c r="AT167" s="222" t="s">
        <v>131</v>
      </c>
      <c r="AU167" s="222" t="s">
        <v>84</v>
      </c>
      <c r="AY167" s="17" t="s">
        <v>128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7" t="s">
        <v>82</v>
      </c>
      <c r="BK167" s="223">
        <f>ROUND(I167*H167,2)</f>
        <v>0</v>
      </c>
      <c r="BL167" s="17" t="s">
        <v>136</v>
      </c>
      <c r="BM167" s="222" t="s">
        <v>233</v>
      </c>
    </row>
    <row r="168" spans="2:51" s="12" customFormat="1" ht="12">
      <c r="B168" s="224"/>
      <c r="C168" s="225"/>
      <c r="D168" s="226" t="s">
        <v>138</v>
      </c>
      <c r="E168" s="227" t="s">
        <v>19</v>
      </c>
      <c r="F168" s="228" t="s">
        <v>139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138</v>
      </c>
      <c r="AU168" s="234" t="s">
        <v>84</v>
      </c>
      <c r="AV168" s="12" t="s">
        <v>82</v>
      </c>
      <c r="AW168" s="12" t="s">
        <v>36</v>
      </c>
      <c r="AX168" s="12" t="s">
        <v>75</v>
      </c>
      <c r="AY168" s="234" t="s">
        <v>128</v>
      </c>
    </row>
    <row r="169" spans="2:51" s="13" customFormat="1" ht="12">
      <c r="B169" s="235"/>
      <c r="C169" s="236"/>
      <c r="D169" s="226" t="s">
        <v>138</v>
      </c>
      <c r="E169" s="237" t="s">
        <v>19</v>
      </c>
      <c r="F169" s="238" t="s">
        <v>152</v>
      </c>
      <c r="G169" s="236"/>
      <c r="H169" s="239">
        <v>12.9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138</v>
      </c>
      <c r="AU169" s="245" t="s">
        <v>84</v>
      </c>
      <c r="AV169" s="13" t="s">
        <v>84</v>
      </c>
      <c r="AW169" s="13" t="s">
        <v>36</v>
      </c>
      <c r="AX169" s="13" t="s">
        <v>75</v>
      </c>
      <c r="AY169" s="245" t="s">
        <v>128</v>
      </c>
    </row>
    <row r="170" spans="2:51" s="13" customFormat="1" ht="12">
      <c r="B170" s="235"/>
      <c r="C170" s="236"/>
      <c r="D170" s="226" t="s">
        <v>138</v>
      </c>
      <c r="E170" s="237" t="s">
        <v>19</v>
      </c>
      <c r="F170" s="238" t="s">
        <v>182</v>
      </c>
      <c r="G170" s="236"/>
      <c r="H170" s="239">
        <v>37.1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138</v>
      </c>
      <c r="AU170" s="245" t="s">
        <v>84</v>
      </c>
      <c r="AV170" s="13" t="s">
        <v>84</v>
      </c>
      <c r="AW170" s="13" t="s">
        <v>36</v>
      </c>
      <c r="AX170" s="13" t="s">
        <v>75</v>
      </c>
      <c r="AY170" s="245" t="s">
        <v>128</v>
      </c>
    </row>
    <row r="171" spans="2:51" s="14" customFormat="1" ht="12">
      <c r="B171" s="246"/>
      <c r="C171" s="247"/>
      <c r="D171" s="226" t="s">
        <v>138</v>
      </c>
      <c r="E171" s="248" t="s">
        <v>19</v>
      </c>
      <c r="F171" s="249" t="s">
        <v>142</v>
      </c>
      <c r="G171" s="247"/>
      <c r="H171" s="250">
        <v>50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138</v>
      </c>
      <c r="AU171" s="256" t="s">
        <v>84</v>
      </c>
      <c r="AV171" s="14" t="s">
        <v>136</v>
      </c>
      <c r="AW171" s="14" t="s">
        <v>36</v>
      </c>
      <c r="AX171" s="14" t="s">
        <v>82</v>
      </c>
      <c r="AY171" s="256" t="s">
        <v>128</v>
      </c>
    </row>
    <row r="172" spans="2:63" s="11" customFormat="1" ht="22.8" customHeight="1">
      <c r="B172" s="195"/>
      <c r="C172" s="196"/>
      <c r="D172" s="197" t="s">
        <v>74</v>
      </c>
      <c r="E172" s="209" t="s">
        <v>234</v>
      </c>
      <c r="F172" s="209" t="s">
        <v>235</v>
      </c>
      <c r="G172" s="196"/>
      <c r="H172" s="196"/>
      <c r="I172" s="199"/>
      <c r="J172" s="210">
        <f>BK172</f>
        <v>0</v>
      </c>
      <c r="K172" s="196"/>
      <c r="L172" s="201"/>
      <c r="M172" s="202"/>
      <c r="N172" s="203"/>
      <c r="O172" s="203"/>
      <c r="P172" s="204">
        <f>SUM(P173:P184)</f>
        <v>0</v>
      </c>
      <c r="Q172" s="203"/>
      <c r="R172" s="204">
        <f>SUM(R173:R184)</f>
        <v>0</v>
      </c>
      <c r="S172" s="203"/>
      <c r="T172" s="205">
        <f>SUM(T173:T184)</f>
        <v>0</v>
      </c>
      <c r="AR172" s="206" t="s">
        <v>82</v>
      </c>
      <c r="AT172" s="207" t="s">
        <v>74</v>
      </c>
      <c r="AU172" s="207" t="s">
        <v>82</v>
      </c>
      <c r="AY172" s="206" t="s">
        <v>128</v>
      </c>
      <c r="BK172" s="208">
        <f>SUM(BK173:BK184)</f>
        <v>0</v>
      </c>
    </row>
    <row r="173" spans="2:65" s="1" customFormat="1" ht="24" customHeight="1">
      <c r="B173" s="38"/>
      <c r="C173" s="211" t="s">
        <v>236</v>
      </c>
      <c r="D173" s="211" t="s">
        <v>131</v>
      </c>
      <c r="E173" s="212" t="s">
        <v>237</v>
      </c>
      <c r="F173" s="213" t="s">
        <v>238</v>
      </c>
      <c r="G173" s="214" t="s">
        <v>239</v>
      </c>
      <c r="H173" s="215">
        <v>2.79</v>
      </c>
      <c r="I173" s="216"/>
      <c r="J173" s="217">
        <f>ROUND(I173*H173,2)</f>
        <v>0</v>
      </c>
      <c r="K173" s="213" t="s">
        <v>135</v>
      </c>
      <c r="L173" s="43"/>
      <c r="M173" s="218" t="s">
        <v>19</v>
      </c>
      <c r="N173" s="219" t="s">
        <v>46</v>
      </c>
      <c r="O173" s="83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AR173" s="222" t="s">
        <v>136</v>
      </c>
      <c r="AT173" s="222" t="s">
        <v>131</v>
      </c>
      <c r="AU173" s="222" t="s">
        <v>84</v>
      </c>
      <c r="AY173" s="17" t="s">
        <v>128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7" t="s">
        <v>82</v>
      </c>
      <c r="BK173" s="223">
        <f>ROUND(I173*H173,2)</f>
        <v>0</v>
      </c>
      <c r="BL173" s="17" t="s">
        <v>136</v>
      </c>
      <c r="BM173" s="222" t="s">
        <v>240</v>
      </c>
    </row>
    <row r="174" spans="2:65" s="1" customFormat="1" ht="16.5" customHeight="1">
      <c r="B174" s="38"/>
      <c r="C174" s="211" t="s">
        <v>241</v>
      </c>
      <c r="D174" s="211" t="s">
        <v>131</v>
      </c>
      <c r="E174" s="212" t="s">
        <v>242</v>
      </c>
      <c r="F174" s="213" t="s">
        <v>243</v>
      </c>
      <c r="G174" s="214" t="s">
        <v>190</v>
      </c>
      <c r="H174" s="215">
        <v>9</v>
      </c>
      <c r="I174" s="216"/>
      <c r="J174" s="217">
        <f>ROUND(I174*H174,2)</f>
        <v>0</v>
      </c>
      <c r="K174" s="213" t="s">
        <v>135</v>
      </c>
      <c r="L174" s="43"/>
      <c r="M174" s="218" t="s">
        <v>19</v>
      </c>
      <c r="N174" s="219" t="s">
        <v>46</v>
      </c>
      <c r="O174" s="83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AR174" s="222" t="s">
        <v>136</v>
      </c>
      <c r="AT174" s="222" t="s">
        <v>131</v>
      </c>
      <c r="AU174" s="222" t="s">
        <v>84</v>
      </c>
      <c r="AY174" s="17" t="s">
        <v>128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7" t="s">
        <v>82</v>
      </c>
      <c r="BK174" s="223">
        <f>ROUND(I174*H174,2)</f>
        <v>0</v>
      </c>
      <c r="BL174" s="17" t="s">
        <v>136</v>
      </c>
      <c r="BM174" s="222" t="s">
        <v>244</v>
      </c>
    </row>
    <row r="175" spans="2:51" s="12" customFormat="1" ht="12">
      <c r="B175" s="224"/>
      <c r="C175" s="225"/>
      <c r="D175" s="226" t="s">
        <v>138</v>
      </c>
      <c r="E175" s="227" t="s">
        <v>19</v>
      </c>
      <c r="F175" s="228" t="s">
        <v>139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138</v>
      </c>
      <c r="AU175" s="234" t="s">
        <v>84</v>
      </c>
      <c r="AV175" s="12" t="s">
        <v>82</v>
      </c>
      <c r="AW175" s="12" t="s">
        <v>36</v>
      </c>
      <c r="AX175" s="12" t="s">
        <v>75</v>
      </c>
      <c r="AY175" s="234" t="s">
        <v>128</v>
      </c>
    </row>
    <row r="176" spans="2:51" s="13" customFormat="1" ht="12">
      <c r="B176" s="235"/>
      <c r="C176" s="236"/>
      <c r="D176" s="226" t="s">
        <v>138</v>
      </c>
      <c r="E176" s="237" t="s">
        <v>19</v>
      </c>
      <c r="F176" s="238" t="s">
        <v>173</v>
      </c>
      <c r="G176" s="236"/>
      <c r="H176" s="239">
        <v>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138</v>
      </c>
      <c r="AU176" s="245" t="s">
        <v>84</v>
      </c>
      <c r="AV176" s="13" t="s">
        <v>84</v>
      </c>
      <c r="AW176" s="13" t="s">
        <v>36</v>
      </c>
      <c r="AX176" s="13" t="s">
        <v>82</v>
      </c>
      <c r="AY176" s="245" t="s">
        <v>128</v>
      </c>
    </row>
    <row r="177" spans="2:65" s="1" customFormat="1" ht="24" customHeight="1">
      <c r="B177" s="38"/>
      <c r="C177" s="211" t="s">
        <v>245</v>
      </c>
      <c r="D177" s="211" t="s">
        <v>131</v>
      </c>
      <c r="E177" s="212" t="s">
        <v>246</v>
      </c>
      <c r="F177" s="213" t="s">
        <v>247</v>
      </c>
      <c r="G177" s="214" t="s">
        <v>190</v>
      </c>
      <c r="H177" s="215">
        <v>90</v>
      </c>
      <c r="I177" s="216"/>
      <c r="J177" s="217">
        <f>ROUND(I177*H177,2)</f>
        <v>0</v>
      </c>
      <c r="K177" s="213" t="s">
        <v>135</v>
      </c>
      <c r="L177" s="43"/>
      <c r="M177" s="218" t="s">
        <v>19</v>
      </c>
      <c r="N177" s="219" t="s">
        <v>46</v>
      </c>
      <c r="O177" s="83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AR177" s="222" t="s">
        <v>136</v>
      </c>
      <c r="AT177" s="222" t="s">
        <v>131</v>
      </c>
      <c r="AU177" s="222" t="s">
        <v>84</v>
      </c>
      <c r="AY177" s="17" t="s">
        <v>128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82</v>
      </c>
      <c r="BK177" s="223">
        <f>ROUND(I177*H177,2)</f>
        <v>0</v>
      </c>
      <c r="BL177" s="17" t="s">
        <v>136</v>
      </c>
      <c r="BM177" s="222" t="s">
        <v>248</v>
      </c>
    </row>
    <row r="178" spans="2:51" s="12" customFormat="1" ht="12">
      <c r="B178" s="224"/>
      <c r="C178" s="225"/>
      <c r="D178" s="226" t="s">
        <v>138</v>
      </c>
      <c r="E178" s="227" t="s">
        <v>19</v>
      </c>
      <c r="F178" s="228" t="s">
        <v>139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138</v>
      </c>
      <c r="AU178" s="234" t="s">
        <v>84</v>
      </c>
      <c r="AV178" s="12" t="s">
        <v>82</v>
      </c>
      <c r="AW178" s="12" t="s">
        <v>36</v>
      </c>
      <c r="AX178" s="12" t="s">
        <v>75</v>
      </c>
      <c r="AY178" s="234" t="s">
        <v>128</v>
      </c>
    </row>
    <row r="179" spans="2:51" s="13" customFormat="1" ht="12">
      <c r="B179" s="235"/>
      <c r="C179" s="236"/>
      <c r="D179" s="226" t="s">
        <v>138</v>
      </c>
      <c r="E179" s="237" t="s">
        <v>19</v>
      </c>
      <c r="F179" s="238" t="s">
        <v>173</v>
      </c>
      <c r="G179" s="236"/>
      <c r="H179" s="239">
        <v>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138</v>
      </c>
      <c r="AU179" s="245" t="s">
        <v>84</v>
      </c>
      <c r="AV179" s="13" t="s">
        <v>84</v>
      </c>
      <c r="AW179" s="13" t="s">
        <v>36</v>
      </c>
      <c r="AX179" s="13" t="s">
        <v>82</v>
      </c>
      <c r="AY179" s="245" t="s">
        <v>128</v>
      </c>
    </row>
    <row r="180" spans="2:51" s="13" customFormat="1" ht="12">
      <c r="B180" s="235"/>
      <c r="C180" s="236"/>
      <c r="D180" s="226" t="s">
        <v>138</v>
      </c>
      <c r="E180" s="236"/>
      <c r="F180" s="238" t="s">
        <v>249</v>
      </c>
      <c r="G180" s="236"/>
      <c r="H180" s="239">
        <v>90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138</v>
      </c>
      <c r="AU180" s="245" t="s">
        <v>84</v>
      </c>
      <c r="AV180" s="13" t="s">
        <v>84</v>
      </c>
      <c r="AW180" s="13" t="s">
        <v>4</v>
      </c>
      <c r="AX180" s="13" t="s">
        <v>82</v>
      </c>
      <c r="AY180" s="245" t="s">
        <v>128</v>
      </c>
    </row>
    <row r="181" spans="2:65" s="1" customFormat="1" ht="16.5" customHeight="1">
      <c r="B181" s="38"/>
      <c r="C181" s="211" t="s">
        <v>250</v>
      </c>
      <c r="D181" s="211" t="s">
        <v>131</v>
      </c>
      <c r="E181" s="212" t="s">
        <v>251</v>
      </c>
      <c r="F181" s="213" t="s">
        <v>252</v>
      </c>
      <c r="G181" s="214" t="s">
        <v>239</v>
      </c>
      <c r="H181" s="215">
        <v>2.79</v>
      </c>
      <c r="I181" s="216"/>
      <c r="J181" s="217">
        <f>ROUND(I181*H181,2)</f>
        <v>0</v>
      </c>
      <c r="K181" s="213" t="s">
        <v>135</v>
      </c>
      <c r="L181" s="43"/>
      <c r="M181" s="218" t="s">
        <v>19</v>
      </c>
      <c r="N181" s="219" t="s">
        <v>46</v>
      </c>
      <c r="O181" s="83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AR181" s="222" t="s">
        <v>136</v>
      </c>
      <c r="AT181" s="222" t="s">
        <v>131</v>
      </c>
      <c r="AU181" s="222" t="s">
        <v>84</v>
      </c>
      <c r="AY181" s="17" t="s">
        <v>128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7" t="s">
        <v>82</v>
      </c>
      <c r="BK181" s="223">
        <f>ROUND(I181*H181,2)</f>
        <v>0</v>
      </c>
      <c r="BL181" s="17" t="s">
        <v>136</v>
      </c>
      <c r="BM181" s="222" t="s">
        <v>253</v>
      </c>
    </row>
    <row r="182" spans="2:65" s="1" customFormat="1" ht="24" customHeight="1">
      <c r="B182" s="38"/>
      <c r="C182" s="211" t="s">
        <v>254</v>
      </c>
      <c r="D182" s="211" t="s">
        <v>131</v>
      </c>
      <c r="E182" s="212" t="s">
        <v>255</v>
      </c>
      <c r="F182" s="213" t="s">
        <v>256</v>
      </c>
      <c r="G182" s="214" t="s">
        <v>239</v>
      </c>
      <c r="H182" s="215">
        <v>27.9</v>
      </c>
      <c r="I182" s="216"/>
      <c r="J182" s="217">
        <f>ROUND(I182*H182,2)</f>
        <v>0</v>
      </c>
      <c r="K182" s="213" t="s">
        <v>135</v>
      </c>
      <c r="L182" s="43"/>
      <c r="M182" s="218" t="s">
        <v>19</v>
      </c>
      <c r="N182" s="219" t="s">
        <v>46</v>
      </c>
      <c r="O182" s="83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AR182" s="222" t="s">
        <v>136</v>
      </c>
      <c r="AT182" s="222" t="s">
        <v>131</v>
      </c>
      <c r="AU182" s="222" t="s">
        <v>84</v>
      </c>
      <c r="AY182" s="17" t="s">
        <v>128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82</v>
      </c>
      <c r="BK182" s="223">
        <f>ROUND(I182*H182,2)</f>
        <v>0</v>
      </c>
      <c r="BL182" s="17" t="s">
        <v>136</v>
      </c>
      <c r="BM182" s="222" t="s">
        <v>257</v>
      </c>
    </row>
    <row r="183" spans="2:51" s="13" customFormat="1" ht="12">
      <c r="B183" s="235"/>
      <c r="C183" s="236"/>
      <c r="D183" s="226" t="s">
        <v>138</v>
      </c>
      <c r="E183" s="236"/>
      <c r="F183" s="238" t="s">
        <v>258</v>
      </c>
      <c r="G183" s="236"/>
      <c r="H183" s="239">
        <v>27.9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138</v>
      </c>
      <c r="AU183" s="245" t="s">
        <v>84</v>
      </c>
      <c r="AV183" s="13" t="s">
        <v>84</v>
      </c>
      <c r="AW183" s="13" t="s">
        <v>4</v>
      </c>
      <c r="AX183" s="13" t="s">
        <v>82</v>
      </c>
      <c r="AY183" s="245" t="s">
        <v>128</v>
      </c>
    </row>
    <row r="184" spans="2:65" s="1" customFormat="1" ht="24" customHeight="1">
      <c r="B184" s="38"/>
      <c r="C184" s="211" t="s">
        <v>259</v>
      </c>
      <c r="D184" s="211" t="s">
        <v>131</v>
      </c>
      <c r="E184" s="212" t="s">
        <v>260</v>
      </c>
      <c r="F184" s="213" t="s">
        <v>261</v>
      </c>
      <c r="G184" s="214" t="s">
        <v>239</v>
      </c>
      <c r="H184" s="215">
        <v>2.79</v>
      </c>
      <c r="I184" s="216"/>
      <c r="J184" s="217">
        <f>ROUND(I184*H184,2)</f>
        <v>0</v>
      </c>
      <c r="K184" s="213" t="s">
        <v>135</v>
      </c>
      <c r="L184" s="43"/>
      <c r="M184" s="218" t="s">
        <v>19</v>
      </c>
      <c r="N184" s="219" t="s">
        <v>46</v>
      </c>
      <c r="O184" s="83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AR184" s="222" t="s">
        <v>136</v>
      </c>
      <c r="AT184" s="222" t="s">
        <v>131</v>
      </c>
      <c r="AU184" s="222" t="s">
        <v>84</v>
      </c>
      <c r="AY184" s="17" t="s">
        <v>128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7" t="s">
        <v>82</v>
      </c>
      <c r="BK184" s="223">
        <f>ROUND(I184*H184,2)</f>
        <v>0</v>
      </c>
      <c r="BL184" s="17" t="s">
        <v>136</v>
      </c>
      <c r="BM184" s="222" t="s">
        <v>262</v>
      </c>
    </row>
    <row r="185" spans="2:63" s="11" customFormat="1" ht="22.8" customHeight="1">
      <c r="B185" s="195"/>
      <c r="C185" s="196"/>
      <c r="D185" s="197" t="s">
        <v>74</v>
      </c>
      <c r="E185" s="209" t="s">
        <v>263</v>
      </c>
      <c r="F185" s="209" t="s">
        <v>264</v>
      </c>
      <c r="G185" s="196"/>
      <c r="H185" s="196"/>
      <c r="I185" s="199"/>
      <c r="J185" s="210">
        <f>BK185</f>
        <v>0</v>
      </c>
      <c r="K185" s="196"/>
      <c r="L185" s="201"/>
      <c r="M185" s="202"/>
      <c r="N185" s="203"/>
      <c r="O185" s="203"/>
      <c r="P185" s="204">
        <f>P186</f>
        <v>0</v>
      </c>
      <c r="Q185" s="203"/>
      <c r="R185" s="204">
        <f>R186</f>
        <v>0</v>
      </c>
      <c r="S185" s="203"/>
      <c r="T185" s="205">
        <f>T186</f>
        <v>0</v>
      </c>
      <c r="AR185" s="206" t="s">
        <v>82</v>
      </c>
      <c r="AT185" s="207" t="s">
        <v>74</v>
      </c>
      <c r="AU185" s="207" t="s">
        <v>82</v>
      </c>
      <c r="AY185" s="206" t="s">
        <v>128</v>
      </c>
      <c r="BK185" s="208">
        <f>BK186</f>
        <v>0</v>
      </c>
    </row>
    <row r="186" spans="2:65" s="1" customFormat="1" ht="24" customHeight="1">
      <c r="B186" s="38"/>
      <c r="C186" s="211" t="s">
        <v>265</v>
      </c>
      <c r="D186" s="211" t="s">
        <v>131</v>
      </c>
      <c r="E186" s="212" t="s">
        <v>266</v>
      </c>
      <c r="F186" s="213" t="s">
        <v>267</v>
      </c>
      <c r="G186" s="214" t="s">
        <v>239</v>
      </c>
      <c r="H186" s="215">
        <v>3.897</v>
      </c>
      <c r="I186" s="216"/>
      <c r="J186" s="217">
        <f>ROUND(I186*H186,2)</f>
        <v>0</v>
      </c>
      <c r="K186" s="213" t="s">
        <v>135</v>
      </c>
      <c r="L186" s="43"/>
      <c r="M186" s="218" t="s">
        <v>19</v>
      </c>
      <c r="N186" s="219" t="s">
        <v>46</v>
      </c>
      <c r="O186" s="83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AR186" s="222" t="s">
        <v>136</v>
      </c>
      <c r="AT186" s="222" t="s">
        <v>131</v>
      </c>
      <c r="AU186" s="222" t="s">
        <v>84</v>
      </c>
      <c r="AY186" s="17" t="s">
        <v>128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7" t="s">
        <v>82</v>
      </c>
      <c r="BK186" s="223">
        <f>ROUND(I186*H186,2)</f>
        <v>0</v>
      </c>
      <c r="BL186" s="17" t="s">
        <v>136</v>
      </c>
      <c r="BM186" s="222" t="s">
        <v>268</v>
      </c>
    </row>
    <row r="187" spans="2:63" s="11" customFormat="1" ht="25.9" customHeight="1">
      <c r="B187" s="195"/>
      <c r="C187" s="196"/>
      <c r="D187" s="197" t="s">
        <v>74</v>
      </c>
      <c r="E187" s="198" t="s">
        <v>269</v>
      </c>
      <c r="F187" s="198" t="s">
        <v>270</v>
      </c>
      <c r="G187" s="196"/>
      <c r="H187" s="196"/>
      <c r="I187" s="199"/>
      <c r="J187" s="200">
        <f>BK187</f>
        <v>0</v>
      </c>
      <c r="K187" s="196"/>
      <c r="L187" s="201"/>
      <c r="M187" s="202"/>
      <c r="N187" s="203"/>
      <c r="O187" s="203"/>
      <c r="P187" s="204">
        <f>P188+P192+P196+P283+P301+P308+P398+P410+P417</f>
        <v>0</v>
      </c>
      <c r="Q187" s="203"/>
      <c r="R187" s="204">
        <f>R188+R192+R196+R283+R301+R308+R398+R410+R417</f>
        <v>1.05512189</v>
      </c>
      <c r="S187" s="203"/>
      <c r="T187" s="205">
        <f>T188+T192+T196+T283+T301+T308+T398+T410+T417</f>
        <v>0.47180000000000005</v>
      </c>
      <c r="AR187" s="206" t="s">
        <v>84</v>
      </c>
      <c r="AT187" s="207" t="s">
        <v>74</v>
      </c>
      <c r="AU187" s="207" t="s">
        <v>75</v>
      </c>
      <c r="AY187" s="206" t="s">
        <v>128</v>
      </c>
      <c r="BK187" s="208">
        <f>BK188+BK192+BK196+BK283+BK301+BK308+BK398+BK410+BK417</f>
        <v>0</v>
      </c>
    </row>
    <row r="188" spans="2:63" s="11" customFormat="1" ht="22.8" customHeight="1">
      <c r="B188" s="195"/>
      <c r="C188" s="196"/>
      <c r="D188" s="197" t="s">
        <v>74</v>
      </c>
      <c r="E188" s="209" t="s">
        <v>271</v>
      </c>
      <c r="F188" s="209" t="s">
        <v>272</v>
      </c>
      <c r="G188" s="196"/>
      <c r="H188" s="196"/>
      <c r="I188" s="199"/>
      <c r="J188" s="210">
        <f>BK188</f>
        <v>0</v>
      </c>
      <c r="K188" s="196"/>
      <c r="L188" s="201"/>
      <c r="M188" s="202"/>
      <c r="N188" s="203"/>
      <c r="O188" s="203"/>
      <c r="P188" s="204">
        <f>SUM(P189:P191)</f>
        <v>0</v>
      </c>
      <c r="Q188" s="203"/>
      <c r="R188" s="204">
        <f>SUM(R189:R191)</f>
        <v>0.0119</v>
      </c>
      <c r="S188" s="203"/>
      <c r="T188" s="205">
        <f>SUM(T189:T191)</f>
        <v>0</v>
      </c>
      <c r="AR188" s="206" t="s">
        <v>84</v>
      </c>
      <c r="AT188" s="207" t="s">
        <v>74</v>
      </c>
      <c r="AU188" s="207" t="s">
        <v>82</v>
      </c>
      <c r="AY188" s="206" t="s">
        <v>128</v>
      </c>
      <c r="BK188" s="208">
        <f>SUM(BK189:BK191)</f>
        <v>0</v>
      </c>
    </row>
    <row r="189" spans="2:65" s="1" customFormat="1" ht="16.5" customHeight="1">
      <c r="B189" s="38"/>
      <c r="C189" s="211" t="s">
        <v>273</v>
      </c>
      <c r="D189" s="211" t="s">
        <v>131</v>
      </c>
      <c r="E189" s="212" t="s">
        <v>274</v>
      </c>
      <c r="F189" s="213" t="s">
        <v>275</v>
      </c>
      <c r="G189" s="214" t="s">
        <v>276</v>
      </c>
      <c r="H189" s="215">
        <v>1</v>
      </c>
      <c r="I189" s="216"/>
      <c r="J189" s="217">
        <f>ROUND(I189*H189,2)</f>
        <v>0</v>
      </c>
      <c r="K189" s="213" t="s">
        <v>135</v>
      </c>
      <c r="L189" s="43"/>
      <c r="M189" s="218" t="s">
        <v>19</v>
      </c>
      <c r="N189" s="219" t="s">
        <v>46</v>
      </c>
      <c r="O189" s="83"/>
      <c r="P189" s="220">
        <f>O189*H189</f>
        <v>0</v>
      </c>
      <c r="Q189" s="220">
        <v>0.0119</v>
      </c>
      <c r="R189" s="220">
        <f>Q189*H189</f>
        <v>0.0119</v>
      </c>
      <c r="S189" s="220">
        <v>0</v>
      </c>
      <c r="T189" s="221">
        <f>S189*H189</f>
        <v>0</v>
      </c>
      <c r="AR189" s="222" t="s">
        <v>207</v>
      </c>
      <c r="AT189" s="222" t="s">
        <v>131</v>
      </c>
      <c r="AU189" s="222" t="s">
        <v>84</v>
      </c>
      <c r="AY189" s="17" t="s">
        <v>128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7" t="s">
        <v>82</v>
      </c>
      <c r="BK189" s="223">
        <f>ROUND(I189*H189,2)</f>
        <v>0</v>
      </c>
      <c r="BL189" s="17" t="s">
        <v>207</v>
      </c>
      <c r="BM189" s="222" t="s">
        <v>277</v>
      </c>
    </row>
    <row r="190" spans="2:51" s="12" customFormat="1" ht="12">
      <c r="B190" s="224"/>
      <c r="C190" s="225"/>
      <c r="D190" s="226" t="s">
        <v>138</v>
      </c>
      <c r="E190" s="227" t="s">
        <v>19</v>
      </c>
      <c r="F190" s="228" t="s">
        <v>139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138</v>
      </c>
      <c r="AU190" s="234" t="s">
        <v>84</v>
      </c>
      <c r="AV190" s="12" t="s">
        <v>82</v>
      </c>
      <c r="AW190" s="12" t="s">
        <v>36</v>
      </c>
      <c r="AX190" s="12" t="s">
        <v>75</v>
      </c>
      <c r="AY190" s="234" t="s">
        <v>128</v>
      </c>
    </row>
    <row r="191" spans="2:51" s="13" customFormat="1" ht="12">
      <c r="B191" s="235"/>
      <c r="C191" s="236"/>
      <c r="D191" s="226" t="s">
        <v>138</v>
      </c>
      <c r="E191" s="237" t="s">
        <v>19</v>
      </c>
      <c r="F191" s="238" t="s">
        <v>82</v>
      </c>
      <c r="G191" s="236"/>
      <c r="H191" s="239">
        <v>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138</v>
      </c>
      <c r="AU191" s="245" t="s">
        <v>84</v>
      </c>
      <c r="AV191" s="13" t="s">
        <v>84</v>
      </c>
      <c r="AW191" s="13" t="s">
        <v>36</v>
      </c>
      <c r="AX191" s="13" t="s">
        <v>82</v>
      </c>
      <c r="AY191" s="245" t="s">
        <v>128</v>
      </c>
    </row>
    <row r="192" spans="2:63" s="11" customFormat="1" ht="22.8" customHeight="1">
      <c r="B192" s="195"/>
      <c r="C192" s="196"/>
      <c r="D192" s="197" t="s">
        <v>74</v>
      </c>
      <c r="E192" s="209" t="s">
        <v>278</v>
      </c>
      <c r="F192" s="209" t="s">
        <v>279</v>
      </c>
      <c r="G192" s="196"/>
      <c r="H192" s="196"/>
      <c r="I192" s="199"/>
      <c r="J192" s="210">
        <f>BK192</f>
        <v>0</v>
      </c>
      <c r="K192" s="196"/>
      <c r="L192" s="201"/>
      <c r="M192" s="202"/>
      <c r="N192" s="203"/>
      <c r="O192" s="203"/>
      <c r="P192" s="204">
        <f>SUM(P193:P195)</f>
        <v>0</v>
      </c>
      <c r="Q192" s="203"/>
      <c r="R192" s="204">
        <f>SUM(R193:R195)</f>
        <v>0</v>
      </c>
      <c r="S192" s="203"/>
      <c r="T192" s="205">
        <f>SUM(T193:T195)</f>
        <v>0</v>
      </c>
      <c r="AR192" s="206" t="s">
        <v>84</v>
      </c>
      <c r="AT192" s="207" t="s">
        <v>74</v>
      </c>
      <c r="AU192" s="207" t="s">
        <v>82</v>
      </c>
      <c r="AY192" s="206" t="s">
        <v>128</v>
      </c>
      <c r="BK192" s="208">
        <f>SUM(BK193:BK195)</f>
        <v>0</v>
      </c>
    </row>
    <row r="193" spans="2:65" s="1" customFormat="1" ht="16.5" customHeight="1">
      <c r="B193" s="38"/>
      <c r="C193" s="211" t="s">
        <v>280</v>
      </c>
      <c r="D193" s="211" t="s">
        <v>131</v>
      </c>
      <c r="E193" s="212" t="s">
        <v>281</v>
      </c>
      <c r="F193" s="213" t="s">
        <v>282</v>
      </c>
      <c r="G193" s="214" t="s">
        <v>276</v>
      </c>
      <c r="H193" s="215">
        <v>1</v>
      </c>
      <c r="I193" s="216"/>
      <c r="J193" s="217">
        <f>ROUND(I193*H193,2)</f>
        <v>0</v>
      </c>
      <c r="K193" s="213" t="s">
        <v>19</v>
      </c>
      <c r="L193" s="43"/>
      <c r="M193" s="218" t="s">
        <v>19</v>
      </c>
      <c r="N193" s="219" t="s">
        <v>46</v>
      </c>
      <c r="O193" s="83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AR193" s="222" t="s">
        <v>207</v>
      </c>
      <c r="AT193" s="222" t="s">
        <v>131</v>
      </c>
      <c r="AU193" s="222" t="s">
        <v>84</v>
      </c>
      <c r="AY193" s="17" t="s">
        <v>128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7" t="s">
        <v>82</v>
      </c>
      <c r="BK193" s="223">
        <f>ROUND(I193*H193,2)</f>
        <v>0</v>
      </c>
      <c r="BL193" s="17" t="s">
        <v>207</v>
      </c>
      <c r="BM193" s="222" t="s">
        <v>283</v>
      </c>
    </row>
    <row r="194" spans="2:51" s="12" customFormat="1" ht="12">
      <c r="B194" s="224"/>
      <c r="C194" s="225"/>
      <c r="D194" s="226" t="s">
        <v>138</v>
      </c>
      <c r="E194" s="227" t="s">
        <v>19</v>
      </c>
      <c r="F194" s="228" t="s">
        <v>284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138</v>
      </c>
      <c r="AU194" s="234" t="s">
        <v>84</v>
      </c>
      <c r="AV194" s="12" t="s">
        <v>82</v>
      </c>
      <c r="AW194" s="12" t="s">
        <v>36</v>
      </c>
      <c r="AX194" s="12" t="s">
        <v>75</v>
      </c>
      <c r="AY194" s="234" t="s">
        <v>128</v>
      </c>
    </row>
    <row r="195" spans="2:51" s="13" customFormat="1" ht="12">
      <c r="B195" s="235"/>
      <c r="C195" s="236"/>
      <c r="D195" s="226" t="s">
        <v>138</v>
      </c>
      <c r="E195" s="237" t="s">
        <v>19</v>
      </c>
      <c r="F195" s="238" t="s">
        <v>82</v>
      </c>
      <c r="G195" s="236"/>
      <c r="H195" s="239">
        <v>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138</v>
      </c>
      <c r="AU195" s="245" t="s">
        <v>84</v>
      </c>
      <c r="AV195" s="13" t="s">
        <v>84</v>
      </c>
      <c r="AW195" s="13" t="s">
        <v>36</v>
      </c>
      <c r="AX195" s="13" t="s">
        <v>82</v>
      </c>
      <c r="AY195" s="245" t="s">
        <v>128</v>
      </c>
    </row>
    <row r="196" spans="2:63" s="11" customFormat="1" ht="22.8" customHeight="1">
      <c r="B196" s="195"/>
      <c r="C196" s="196"/>
      <c r="D196" s="197" t="s">
        <v>74</v>
      </c>
      <c r="E196" s="209" t="s">
        <v>285</v>
      </c>
      <c r="F196" s="209" t="s">
        <v>286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SUM(P197:P282)</f>
        <v>0</v>
      </c>
      <c r="Q196" s="203"/>
      <c r="R196" s="204">
        <f>SUM(R197:R282)</f>
        <v>0.086192</v>
      </c>
      <c r="S196" s="203"/>
      <c r="T196" s="205">
        <f>SUM(T197:T282)</f>
        <v>0.0002</v>
      </c>
      <c r="AR196" s="206" t="s">
        <v>84</v>
      </c>
      <c r="AT196" s="207" t="s">
        <v>74</v>
      </c>
      <c r="AU196" s="207" t="s">
        <v>82</v>
      </c>
      <c r="AY196" s="206" t="s">
        <v>128</v>
      </c>
      <c r="BK196" s="208">
        <f>SUM(BK197:BK282)</f>
        <v>0</v>
      </c>
    </row>
    <row r="197" spans="2:65" s="1" customFormat="1" ht="16.5" customHeight="1">
      <c r="B197" s="38"/>
      <c r="C197" s="211" t="s">
        <v>287</v>
      </c>
      <c r="D197" s="211" t="s">
        <v>131</v>
      </c>
      <c r="E197" s="212" t="s">
        <v>288</v>
      </c>
      <c r="F197" s="213" t="s">
        <v>289</v>
      </c>
      <c r="G197" s="214" t="s">
        <v>167</v>
      </c>
      <c r="H197" s="215">
        <v>2</v>
      </c>
      <c r="I197" s="216"/>
      <c r="J197" s="217">
        <f>ROUND(I197*H197,2)</f>
        <v>0</v>
      </c>
      <c r="K197" s="213" t="s">
        <v>135</v>
      </c>
      <c r="L197" s="43"/>
      <c r="M197" s="218" t="s">
        <v>19</v>
      </c>
      <c r="N197" s="219" t="s">
        <v>46</v>
      </c>
      <c r="O197" s="83"/>
      <c r="P197" s="220">
        <f>O197*H197</f>
        <v>0</v>
      </c>
      <c r="Q197" s="220">
        <v>0</v>
      </c>
      <c r="R197" s="220">
        <f>Q197*H197</f>
        <v>0</v>
      </c>
      <c r="S197" s="220">
        <v>0.0001</v>
      </c>
      <c r="T197" s="221">
        <f>S197*H197</f>
        <v>0.0002</v>
      </c>
      <c r="AR197" s="222" t="s">
        <v>207</v>
      </c>
      <c r="AT197" s="222" t="s">
        <v>131</v>
      </c>
      <c r="AU197" s="222" t="s">
        <v>84</v>
      </c>
      <c r="AY197" s="17" t="s">
        <v>128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7" t="s">
        <v>82</v>
      </c>
      <c r="BK197" s="223">
        <f>ROUND(I197*H197,2)</f>
        <v>0</v>
      </c>
      <c r="BL197" s="17" t="s">
        <v>207</v>
      </c>
      <c r="BM197" s="222" t="s">
        <v>290</v>
      </c>
    </row>
    <row r="198" spans="2:51" s="12" customFormat="1" ht="12">
      <c r="B198" s="224"/>
      <c r="C198" s="225"/>
      <c r="D198" s="226" t="s">
        <v>138</v>
      </c>
      <c r="E198" s="227" t="s">
        <v>19</v>
      </c>
      <c r="F198" s="228" t="s">
        <v>139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138</v>
      </c>
      <c r="AU198" s="234" t="s">
        <v>84</v>
      </c>
      <c r="AV198" s="12" t="s">
        <v>82</v>
      </c>
      <c r="AW198" s="12" t="s">
        <v>36</v>
      </c>
      <c r="AX198" s="12" t="s">
        <v>75</v>
      </c>
      <c r="AY198" s="234" t="s">
        <v>128</v>
      </c>
    </row>
    <row r="199" spans="2:51" s="13" customFormat="1" ht="12">
      <c r="B199" s="235"/>
      <c r="C199" s="236"/>
      <c r="D199" s="226" t="s">
        <v>138</v>
      </c>
      <c r="E199" s="237" t="s">
        <v>19</v>
      </c>
      <c r="F199" s="238" t="s">
        <v>84</v>
      </c>
      <c r="G199" s="236"/>
      <c r="H199" s="239">
        <v>2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138</v>
      </c>
      <c r="AU199" s="245" t="s">
        <v>84</v>
      </c>
      <c r="AV199" s="13" t="s">
        <v>84</v>
      </c>
      <c r="AW199" s="13" t="s">
        <v>36</v>
      </c>
      <c r="AX199" s="13" t="s">
        <v>82</v>
      </c>
      <c r="AY199" s="245" t="s">
        <v>128</v>
      </c>
    </row>
    <row r="200" spans="2:65" s="1" customFormat="1" ht="24" customHeight="1">
      <c r="B200" s="38"/>
      <c r="C200" s="211" t="s">
        <v>291</v>
      </c>
      <c r="D200" s="211" t="s">
        <v>131</v>
      </c>
      <c r="E200" s="212" t="s">
        <v>292</v>
      </c>
      <c r="F200" s="213" t="s">
        <v>293</v>
      </c>
      <c r="G200" s="214" t="s">
        <v>190</v>
      </c>
      <c r="H200" s="215">
        <v>3.6</v>
      </c>
      <c r="I200" s="216"/>
      <c r="J200" s="217">
        <f>ROUND(I200*H200,2)</f>
        <v>0</v>
      </c>
      <c r="K200" s="213" t="s">
        <v>135</v>
      </c>
      <c r="L200" s="43"/>
      <c r="M200" s="218" t="s">
        <v>19</v>
      </c>
      <c r="N200" s="219" t="s">
        <v>46</v>
      </c>
      <c r="O200" s="83"/>
      <c r="P200" s="220">
        <f>O200*H200</f>
        <v>0</v>
      </c>
      <c r="Q200" s="220">
        <v>0.00312</v>
      </c>
      <c r="R200" s="220">
        <f>Q200*H200</f>
        <v>0.011232</v>
      </c>
      <c r="S200" s="220">
        <v>0</v>
      </c>
      <c r="T200" s="221">
        <f>S200*H200</f>
        <v>0</v>
      </c>
      <c r="AR200" s="222" t="s">
        <v>207</v>
      </c>
      <c r="AT200" s="222" t="s">
        <v>131</v>
      </c>
      <c r="AU200" s="222" t="s">
        <v>84</v>
      </c>
      <c r="AY200" s="17" t="s">
        <v>128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7" t="s">
        <v>82</v>
      </c>
      <c r="BK200" s="223">
        <f>ROUND(I200*H200,2)</f>
        <v>0</v>
      </c>
      <c r="BL200" s="17" t="s">
        <v>207</v>
      </c>
      <c r="BM200" s="222" t="s">
        <v>294</v>
      </c>
    </row>
    <row r="201" spans="2:51" s="12" customFormat="1" ht="12">
      <c r="B201" s="224"/>
      <c r="C201" s="225"/>
      <c r="D201" s="226" t="s">
        <v>138</v>
      </c>
      <c r="E201" s="227" t="s">
        <v>19</v>
      </c>
      <c r="F201" s="228" t="s">
        <v>139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AT201" s="234" t="s">
        <v>138</v>
      </c>
      <c r="AU201" s="234" t="s">
        <v>84</v>
      </c>
      <c r="AV201" s="12" t="s">
        <v>82</v>
      </c>
      <c r="AW201" s="12" t="s">
        <v>36</v>
      </c>
      <c r="AX201" s="12" t="s">
        <v>75</v>
      </c>
      <c r="AY201" s="234" t="s">
        <v>128</v>
      </c>
    </row>
    <row r="202" spans="2:51" s="13" customFormat="1" ht="12">
      <c r="B202" s="235"/>
      <c r="C202" s="236"/>
      <c r="D202" s="226" t="s">
        <v>138</v>
      </c>
      <c r="E202" s="237" t="s">
        <v>19</v>
      </c>
      <c r="F202" s="238" t="s">
        <v>295</v>
      </c>
      <c r="G202" s="236"/>
      <c r="H202" s="239">
        <v>3.6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138</v>
      </c>
      <c r="AU202" s="245" t="s">
        <v>84</v>
      </c>
      <c r="AV202" s="13" t="s">
        <v>84</v>
      </c>
      <c r="AW202" s="13" t="s">
        <v>36</v>
      </c>
      <c r="AX202" s="13" t="s">
        <v>82</v>
      </c>
      <c r="AY202" s="245" t="s">
        <v>128</v>
      </c>
    </row>
    <row r="203" spans="2:65" s="1" customFormat="1" ht="16.5" customHeight="1">
      <c r="B203" s="38"/>
      <c r="C203" s="257" t="s">
        <v>296</v>
      </c>
      <c r="D203" s="257" t="s">
        <v>297</v>
      </c>
      <c r="E203" s="258" t="s">
        <v>298</v>
      </c>
      <c r="F203" s="259" t="s">
        <v>299</v>
      </c>
      <c r="G203" s="260" t="s">
        <v>190</v>
      </c>
      <c r="H203" s="261">
        <v>3.6</v>
      </c>
      <c r="I203" s="262"/>
      <c r="J203" s="263">
        <f>ROUND(I203*H203,2)</f>
        <v>0</v>
      </c>
      <c r="K203" s="259" t="s">
        <v>135</v>
      </c>
      <c r="L203" s="264"/>
      <c r="M203" s="265" t="s">
        <v>19</v>
      </c>
      <c r="N203" s="266" t="s">
        <v>46</v>
      </c>
      <c r="O203" s="83"/>
      <c r="P203" s="220">
        <f>O203*H203</f>
        <v>0</v>
      </c>
      <c r="Q203" s="220">
        <v>0.0024</v>
      </c>
      <c r="R203" s="220">
        <f>Q203*H203</f>
        <v>0.00864</v>
      </c>
      <c r="S203" s="220">
        <v>0</v>
      </c>
      <c r="T203" s="221">
        <f>S203*H203</f>
        <v>0</v>
      </c>
      <c r="AR203" s="222" t="s">
        <v>291</v>
      </c>
      <c r="AT203" s="222" t="s">
        <v>297</v>
      </c>
      <c r="AU203" s="222" t="s">
        <v>84</v>
      </c>
      <c r="AY203" s="17" t="s">
        <v>128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7" t="s">
        <v>82</v>
      </c>
      <c r="BK203" s="223">
        <f>ROUND(I203*H203,2)</f>
        <v>0</v>
      </c>
      <c r="BL203" s="17" t="s">
        <v>207</v>
      </c>
      <c r="BM203" s="222" t="s">
        <v>300</v>
      </c>
    </row>
    <row r="204" spans="2:51" s="12" customFormat="1" ht="12">
      <c r="B204" s="224"/>
      <c r="C204" s="225"/>
      <c r="D204" s="226" t="s">
        <v>138</v>
      </c>
      <c r="E204" s="227" t="s">
        <v>19</v>
      </c>
      <c r="F204" s="228" t="s">
        <v>139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138</v>
      </c>
      <c r="AU204" s="234" t="s">
        <v>84</v>
      </c>
      <c r="AV204" s="12" t="s">
        <v>82</v>
      </c>
      <c r="AW204" s="12" t="s">
        <v>36</v>
      </c>
      <c r="AX204" s="12" t="s">
        <v>75</v>
      </c>
      <c r="AY204" s="234" t="s">
        <v>128</v>
      </c>
    </row>
    <row r="205" spans="2:51" s="13" customFormat="1" ht="12">
      <c r="B205" s="235"/>
      <c r="C205" s="236"/>
      <c r="D205" s="226" t="s">
        <v>138</v>
      </c>
      <c r="E205" s="237" t="s">
        <v>19</v>
      </c>
      <c r="F205" s="238" t="s">
        <v>295</v>
      </c>
      <c r="G205" s="236"/>
      <c r="H205" s="239">
        <v>3.6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138</v>
      </c>
      <c r="AU205" s="245" t="s">
        <v>84</v>
      </c>
      <c r="AV205" s="13" t="s">
        <v>84</v>
      </c>
      <c r="AW205" s="13" t="s">
        <v>36</v>
      </c>
      <c r="AX205" s="13" t="s">
        <v>82</v>
      </c>
      <c r="AY205" s="245" t="s">
        <v>128</v>
      </c>
    </row>
    <row r="206" spans="2:65" s="1" customFormat="1" ht="16.5" customHeight="1">
      <c r="B206" s="38"/>
      <c r="C206" s="257" t="s">
        <v>301</v>
      </c>
      <c r="D206" s="257" t="s">
        <v>297</v>
      </c>
      <c r="E206" s="258" t="s">
        <v>302</v>
      </c>
      <c r="F206" s="259" t="s">
        <v>303</v>
      </c>
      <c r="G206" s="260" t="s">
        <v>276</v>
      </c>
      <c r="H206" s="261">
        <v>1</v>
      </c>
      <c r="I206" s="262"/>
      <c r="J206" s="263">
        <f>ROUND(I206*H206,2)</f>
        <v>0</v>
      </c>
      <c r="K206" s="259" t="s">
        <v>19</v>
      </c>
      <c r="L206" s="264"/>
      <c r="M206" s="265" t="s">
        <v>19</v>
      </c>
      <c r="N206" s="266" t="s">
        <v>46</v>
      </c>
      <c r="O206" s="83"/>
      <c r="P206" s="220">
        <f>O206*H206</f>
        <v>0</v>
      </c>
      <c r="Q206" s="220">
        <v>0.00034</v>
      </c>
      <c r="R206" s="220">
        <f>Q206*H206</f>
        <v>0.00034</v>
      </c>
      <c r="S206" s="220">
        <v>0</v>
      </c>
      <c r="T206" s="221">
        <f>S206*H206</f>
        <v>0</v>
      </c>
      <c r="AR206" s="222" t="s">
        <v>291</v>
      </c>
      <c r="AT206" s="222" t="s">
        <v>297</v>
      </c>
      <c r="AU206" s="222" t="s">
        <v>84</v>
      </c>
      <c r="AY206" s="17" t="s">
        <v>128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82</v>
      </c>
      <c r="BK206" s="223">
        <f>ROUND(I206*H206,2)</f>
        <v>0</v>
      </c>
      <c r="BL206" s="17" t="s">
        <v>207</v>
      </c>
      <c r="BM206" s="222" t="s">
        <v>304</v>
      </c>
    </row>
    <row r="207" spans="2:51" s="12" customFormat="1" ht="12">
      <c r="B207" s="224"/>
      <c r="C207" s="225"/>
      <c r="D207" s="226" t="s">
        <v>138</v>
      </c>
      <c r="E207" s="227" t="s">
        <v>19</v>
      </c>
      <c r="F207" s="228" t="s">
        <v>139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138</v>
      </c>
      <c r="AU207" s="234" t="s">
        <v>84</v>
      </c>
      <c r="AV207" s="12" t="s">
        <v>82</v>
      </c>
      <c r="AW207" s="12" t="s">
        <v>36</v>
      </c>
      <c r="AX207" s="12" t="s">
        <v>75</v>
      </c>
      <c r="AY207" s="234" t="s">
        <v>128</v>
      </c>
    </row>
    <row r="208" spans="2:51" s="13" customFormat="1" ht="12">
      <c r="B208" s="235"/>
      <c r="C208" s="236"/>
      <c r="D208" s="226" t="s">
        <v>138</v>
      </c>
      <c r="E208" s="237" t="s">
        <v>19</v>
      </c>
      <c r="F208" s="238" t="s">
        <v>82</v>
      </c>
      <c r="G208" s="236"/>
      <c r="H208" s="239">
        <v>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138</v>
      </c>
      <c r="AU208" s="245" t="s">
        <v>84</v>
      </c>
      <c r="AV208" s="13" t="s">
        <v>84</v>
      </c>
      <c r="AW208" s="13" t="s">
        <v>36</v>
      </c>
      <c r="AX208" s="13" t="s">
        <v>82</v>
      </c>
      <c r="AY208" s="245" t="s">
        <v>128</v>
      </c>
    </row>
    <row r="209" spans="2:65" s="1" customFormat="1" ht="16.5" customHeight="1">
      <c r="B209" s="38"/>
      <c r="C209" s="211" t="s">
        <v>305</v>
      </c>
      <c r="D209" s="211" t="s">
        <v>131</v>
      </c>
      <c r="E209" s="212" t="s">
        <v>306</v>
      </c>
      <c r="F209" s="213" t="s">
        <v>307</v>
      </c>
      <c r="G209" s="214" t="s">
        <v>167</v>
      </c>
      <c r="H209" s="215">
        <v>2</v>
      </c>
      <c r="I209" s="216"/>
      <c r="J209" s="217">
        <f>ROUND(I209*H209,2)</f>
        <v>0</v>
      </c>
      <c r="K209" s="213" t="s">
        <v>135</v>
      </c>
      <c r="L209" s="43"/>
      <c r="M209" s="218" t="s">
        <v>19</v>
      </c>
      <c r="N209" s="219" t="s">
        <v>46</v>
      </c>
      <c r="O209" s="83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AR209" s="222" t="s">
        <v>207</v>
      </c>
      <c r="AT209" s="222" t="s">
        <v>131</v>
      </c>
      <c r="AU209" s="222" t="s">
        <v>84</v>
      </c>
      <c r="AY209" s="17" t="s">
        <v>128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7" t="s">
        <v>82</v>
      </c>
      <c r="BK209" s="223">
        <f>ROUND(I209*H209,2)</f>
        <v>0</v>
      </c>
      <c r="BL209" s="17" t="s">
        <v>207</v>
      </c>
      <c r="BM209" s="222" t="s">
        <v>308</v>
      </c>
    </row>
    <row r="210" spans="2:51" s="12" customFormat="1" ht="12">
      <c r="B210" s="224"/>
      <c r="C210" s="225"/>
      <c r="D210" s="226" t="s">
        <v>138</v>
      </c>
      <c r="E210" s="227" t="s">
        <v>19</v>
      </c>
      <c r="F210" s="228" t="s">
        <v>139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138</v>
      </c>
      <c r="AU210" s="234" t="s">
        <v>84</v>
      </c>
      <c r="AV210" s="12" t="s">
        <v>82</v>
      </c>
      <c r="AW210" s="12" t="s">
        <v>36</v>
      </c>
      <c r="AX210" s="12" t="s">
        <v>75</v>
      </c>
      <c r="AY210" s="234" t="s">
        <v>128</v>
      </c>
    </row>
    <row r="211" spans="2:51" s="13" customFormat="1" ht="12">
      <c r="B211" s="235"/>
      <c r="C211" s="236"/>
      <c r="D211" s="226" t="s">
        <v>138</v>
      </c>
      <c r="E211" s="237" t="s">
        <v>19</v>
      </c>
      <c r="F211" s="238" t="s">
        <v>84</v>
      </c>
      <c r="G211" s="236"/>
      <c r="H211" s="239">
        <v>2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138</v>
      </c>
      <c r="AU211" s="245" t="s">
        <v>84</v>
      </c>
      <c r="AV211" s="13" t="s">
        <v>84</v>
      </c>
      <c r="AW211" s="13" t="s">
        <v>36</v>
      </c>
      <c r="AX211" s="13" t="s">
        <v>82</v>
      </c>
      <c r="AY211" s="245" t="s">
        <v>128</v>
      </c>
    </row>
    <row r="212" spans="2:65" s="1" customFormat="1" ht="16.5" customHeight="1">
      <c r="B212" s="38"/>
      <c r="C212" s="257" t="s">
        <v>309</v>
      </c>
      <c r="D212" s="257" t="s">
        <v>297</v>
      </c>
      <c r="E212" s="258" t="s">
        <v>310</v>
      </c>
      <c r="F212" s="259" t="s">
        <v>311</v>
      </c>
      <c r="G212" s="260" t="s">
        <v>167</v>
      </c>
      <c r="H212" s="261">
        <v>2</v>
      </c>
      <c r="I212" s="262"/>
      <c r="J212" s="263">
        <f>ROUND(I212*H212,2)</f>
        <v>0</v>
      </c>
      <c r="K212" s="259" t="s">
        <v>135</v>
      </c>
      <c r="L212" s="264"/>
      <c r="M212" s="265" t="s">
        <v>19</v>
      </c>
      <c r="N212" s="266" t="s">
        <v>46</v>
      </c>
      <c r="O212" s="83"/>
      <c r="P212" s="220">
        <f>O212*H212</f>
        <v>0</v>
      </c>
      <c r="Q212" s="220">
        <v>0.0016</v>
      </c>
      <c r="R212" s="220">
        <f>Q212*H212</f>
        <v>0.0032</v>
      </c>
      <c r="S212" s="220">
        <v>0</v>
      </c>
      <c r="T212" s="221">
        <f>S212*H212</f>
        <v>0</v>
      </c>
      <c r="AR212" s="222" t="s">
        <v>291</v>
      </c>
      <c r="AT212" s="222" t="s">
        <v>297</v>
      </c>
      <c r="AU212" s="222" t="s">
        <v>84</v>
      </c>
      <c r="AY212" s="17" t="s">
        <v>128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7" t="s">
        <v>82</v>
      </c>
      <c r="BK212" s="223">
        <f>ROUND(I212*H212,2)</f>
        <v>0</v>
      </c>
      <c r="BL212" s="17" t="s">
        <v>207</v>
      </c>
      <c r="BM212" s="222" t="s">
        <v>312</v>
      </c>
    </row>
    <row r="213" spans="2:51" s="12" customFormat="1" ht="12">
      <c r="B213" s="224"/>
      <c r="C213" s="225"/>
      <c r="D213" s="226" t="s">
        <v>138</v>
      </c>
      <c r="E213" s="227" t="s">
        <v>19</v>
      </c>
      <c r="F213" s="228" t="s">
        <v>139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138</v>
      </c>
      <c r="AU213" s="234" t="s">
        <v>84</v>
      </c>
      <c r="AV213" s="12" t="s">
        <v>82</v>
      </c>
      <c r="AW213" s="12" t="s">
        <v>36</v>
      </c>
      <c r="AX213" s="12" t="s">
        <v>75</v>
      </c>
      <c r="AY213" s="234" t="s">
        <v>128</v>
      </c>
    </row>
    <row r="214" spans="2:51" s="13" customFormat="1" ht="12">
      <c r="B214" s="235"/>
      <c r="C214" s="236"/>
      <c r="D214" s="226" t="s">
        <v>138</v>
      </c>
      <c r="E214" s="237" t="s">
        <v>19</v>
      </c>
      <c r="F214" s="238" t="s">
        <v>84</v>
      </c>
      <c r="G214" s="236"/>
      <c r="H214" s="239">
        <v>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138</v>
      </c>
      <c r="AU214" s="245" t="s">
        <v>84</v>
      </c>
      <c r="AV214" s="13" t="s">
        <v>84</v>
      </c>
      <c r="AW214" s="13" t="s">
        <v>36</v>
      </c>
      <c r="AX214" s="13" t="s">
        <v>82</v>
      </c>
      <c r="AY214" s="245" t="s">
        <v>128</v>
      </c>
    </row>
    <row r="215" spans="2:65" s="1" customFormat="1" ht="16.5" customHeight="1">
      <c r="B215" s="38"/>
      <c r="C215" s="211" t="s">
        <v>313</v>
      </c>
      <c r="D215" s="211" t="s">
        <v>131</v>
      </c>
      <c r="E215" s="212" t="s">
        <v>314</v>
      </c>
      <c r="F215" s="213" t="s">
        <v>315</v>
      </c>
      <c r="G215" s="214" t="s">
        <v>167</v>
      </c>
      <c r="H215" s="215">
        <v>1</v>
      </c>
      <c r="I215" s="216"/>
      <c r="J215" s="217">
        <f>ROUND(I215*H215,2)</f>
        <v>0</v>
      </c>
      <c r="K215" s="213" t="s">
        <v>135</v>
      </c>
      <c r="L215" s="43"/>
      <c r="M215" s="218" t="s">
        <v>19</v>
      </c>
      <c r="N215" s="219" t="s">
        <v>46</v>
      </c>
      <c r="O215" s="83"/>
      <c r="P215" s="220">
        <f>O215*H215</f>
        <v>0</v>
      </c>
      <c r="Q215" s="220">
        <v>0</v>
      </c>
      <c r="R215" s="220">
        <f>Q215*H215</f>
        <v>0</v>
      </c>
      <c r="S215" s="220">
        <v>0</v>
      </c>
      <c r="T215" s="221">
        <f>S215*H215</f>
        <v>0</v>
      </c>
      <c r="AR215" s="222" t="s">
        <v>207</v>
      </c>
      <c r="AT215" s="222" t="s">
        <v>131</v>
      </c>
      <c r="AU215" s="222" t="s">
        <v>84</v>
      </c>
      <c r="AY215" s="17" t="s">
        <v>128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7" t="s">
        <v>82</v>
      </c>
      <c r="BK215" s="223">
        <f>ROUND(I215*H215,2)</f>
        <v>0</v>
      </c>
      <c r="BL215" s="17" t="s">
        <v>207</v>
      </c>
      <c r="BM215" s="222" t="s">
        <v>316</v>
      </c>
    </row>
    <row r="216" spans="2:51" s="12" customFormat="1" ht="12">
      <c r="B216" s="224"/>
      <c r="C216" s="225"/>
      <c r="D216" s="226" t="s">
        <v>138</v>
      </c>
      <c r="E216" s="227" t="s">
        <v>19</v>
      </c>
      <c r="F216" s="228" t="s">
        <v>139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138</v>
      </c>
      <c r="AU216" s="234" t="s">
        <v>84</v>
      </c>
      <c r="AV216" s="12" t="s">
        <v>82</v>
      </c>
      <c r="AW216" s="12" t="s">
        <v>36</v>
      </c>
      <c r="AX216" s="12" t="s">
        <v>75</v>
      </c>
      <c r="AY216" s="234" t="s">
        <v>128</v>
      </c>
    </row>
    <row r="217" spans="2:51" s="13" customFormat="1" ht="12">
      <c r="B217" s="235"/>
      <c r="C217" s="236"/>
      <c r="D217" s="226" t="s">
        <v>138</v>
      </c>
      <c r="E217" s="237" t="s">
        <v>19</v>
      </c>
      <c r="F217" s="238" t="s">
        <v>82</v>
      </c>
      <c r="G217" s="236"/>
      <c r="H217" s="239">
        <v>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138</v>
      </c>
      <c r="AU217" s="245" t="s">
        <v>84</v>
      </c>
      <c r="AV217" s="13" t="s">
        <v>84</v>
      </c>
      <c r="AW217" s="13" t="s">
        <v>36</v>
      </c>
      <c r="AX217" s="13" t="s">
        <v>82</v>
      </c>
      <c r="AY217" s="245" t="s">
        <v>128</v>
      </c>
    </row>
    <row r="218" spans="2:65" s="1" customFormat="1" ht="16.5" customHeight="1">
      <c r="B218" s="38"/>
      <c r="C218" s="257" t="s">
        <v>317</v>
      </c>
      <c r="D218" s="257" t="s">
        <v>297</v>
      </c>
      <c r="E218" s="258" t="s">
        <v>318</v>
      </c>
      <c r="F218" s="259" t="s">
        <v>319</v>
      </c>
      <c r="G218" s="260" t="s">
        <v>167</v>
      </c>
      <c r="H218" s="261">
        <v>1</v>
      </c>
      <c r="I218" s="262"/>
      <c r="J218" s="263">
        <f>ROUND(I218*H218,2)</f>
        <v>0</v>
      </c>
      <c r="K218" s="259" t="s">
        <v>135</v>
      </c>
      <c r="L218" s="264"/>
      <c r="M218" s="265" t="s">
        <v>19</v>
      </c>
      <c r="N218" s="266" t="s">
        <v>46</v>
      </c>
      <c r="O218" s="83"/>
      <c r="P218" s="220">
        <f>O218*H218</f>
        <v>0</v>
      </c>
      <c r="Q218" s="220">
        <v>0.0056</v>
      </c>
      <c r="R218" s="220">
        <f>Q218*H218</f>
        <v>0.0056</v>
      </c>
      <c r="S218" s="220">
        <v>0</v>
      </c>
      <c r="T218" s="221">
        <f>S218*H218</f>
        <v>0</v>
      </c>
      <c r="AR218" s="222" t="s">
        <v>291</v>
      </c>
      <c r="AT218" s="222" t="s">
        <v>297</v>
      </c>
      <c r="AU218" s="222" t="s">
        <v>84</v>
      </c>
      <c r="AY218" s="17" t="s">
        <v>128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82</v>
      </c>
      <c r="BK218" s="223">
        <f>ROUND(I218*H218,2)</f>
        <v>0</v>
      </c>
      <c r="BL218" s="17" t="s">
        <v>207</v>
      </c>
      <c r="BM218" s="222" t="s">
        <v>320</v>
      </c>
    </row>
    <row r="219" spans="2:51" s="12" customFormat="1" ht="12">
      <c r="B219" s="224"/>
      <c r="C219" s="225"/>
      <c r="D219" s="226" t="s">
        <v>138</v>
      </c>
      <c r="E219" s="227" t="s">
        <v>19</v>
      </c>
      <c r="F219" s="228" t="s">
        <v>139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138</v>
      </c>
      <c r="AU219" s="234" t="s">
        <v>84</v>
      </c>
      <c r="AV219" s="12" t="s">
        <v>82</v>
      </c>
      <c r="AW219" s="12" t="s">
        <v>36</v>
      </c>
      <c r="AX219" s="12" t="s">
        <v>75</v>
      </c>
      <c r="AY219" s="234" t="s">
        <v>128</v>
      </c>
    </row>
    <row r="220" spans="2:51" s="13" customFormat="1" ht="12">
      <c r="B220" s="235"/>
      <c r="C220" s="236"/>
      <c r="D220" s="226" t="s">
        <v>138</v>
      </c>
      <c r="E220" s="237" t="s">
        <v>19</v>
      </c>
      <c r="F220" s="238" t="s">
        <v>82</v>
      </c>
      <c r="G220" s="236"/>
      <c r="H220" s="239">
        <v>1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138</v>
      </c>
      <c r="AU220" s="245" t="s">
        <v>84</v>
      </c>
      <c r="AV220" s="13" t="s">
        <v>84</v>
      </c>
      <c r="AW220" s="13" t="s">
        <v>36</v>
      </c>
      <c r="AX220" s="13" t="s">
        <v>82</v>
      </c>
      <c r="AY220" s="245" t="s">
        <v>128</v>
      </c>
    </row>
    <row r="221" spans="2:65" s="1" customFormat="1" ht="16.5" customHeight="1">
      <c r="B221" s="38"/>
      <c r="C221" s="211" t="s">
        <v>321</v>
      </c>
      <c r="D221" s="211" t="s">
        <v>131</v>
      </c>
      <c r="E221" s="212" t="s">
        <v>322</v>
      </c>
      <c r="F221" s="213" t="s">
        <v>323</v>
      </c>
      <c r="G221" s="214" t="s">
        <v>167</v>
      </c>
      <c r="H221" s="215">
        <v>1</v>
      </c>
      <c r="I221" s="216"/>
      <c r="J221" s="217">
        <f>ROUND(I221*H221,2)</f>
        <v>0</v>
      </c>
      <c r="K221" s="213" t="s">
        <v>135</v>
      </c>
      <c r="L221" s="43"/>
      <c r="M221" s="218" t="s">
        <v>19</v>
      </c>
      <c r="N221" s="219" t="s">
        <v>46</v>
      </c>
      <c r="O221" s="83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AR221" s="222" t="s">
        <v>207</v>
      </c>
      <c r="AT221" s="222" t="s">
        <v>131</v>
      </c>
      <c r="AU221" s="222" t="s">
        <v>84</v>
      </c>
      <c r="AY221" s="17" t="s">
        <v>128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82</v>
      </c>
      <c r="BK221" s="223">
        <f>ROUND(I221*H221,2)</f>
        <v>0</v>
      </c>
      <c r="BL221" s="17" t="s">
        <v>207</v>
      </c>
      <c r="BM221" s="222" t="s">
        <v>324</v>
      </c>
    </row>
    <row r="222" spans="2:51" s="12" customFormat="1" ht="12">
      <c r="B222" s="224"/>
      <c r="C222" s="225"/>
      <c r="D222" s="226" t="s">
        <v>138</v>
      </c>
      <c r="E222" s="227" t="s">
        <v>19</v>
      </c>
      <c r="F222" s="228" t="s">
        <v>139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138</v>
      </c>
      <c r="AU222" s="234" t="s">
        <v>84</v>
      </c>
      <c r="AV222" s="12" t="s">
        <v>82</v>
      </c>
      <c r="AW222" s="12" t="s">
        <v>36</v>
      </c>
      <c r="AX222" s="12" t="s">
        <v>75</v>
      </c>
      <c r="AY222" s="234" t="s">
        <v>128</v>
      </c>
    </row>
    <row r="223" spans="2:51" s="13" customFormat="1" ht="12">
      <c r="B223" s="235"/>
      <c r="C223" s="236"/>
      <c r="D223" s="226" t="s">
        <v>138</v>
      </c>
      <c r="E223" s="237" t="s">
        <v>19</v>
      </c>
      <c r="F223" s="238" t="s">
        <v>82</v>
      </c>
      <c r="G223" s="236"/>
      <c r="H223" s="239">
        <v>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138</v>
      </c>
      <c r="AU223" s="245" t="s">
        <v>84</v>
      </c>
      <c r="AV223" s="13" t="s">
        <v>84</v>
      </c>
      <c r="AW223" s="13" t="s">
        <v>36</v>
      </c>
      <c r="AX223" s="13" t="s">
        <v>82</v>
      </c>
      <c r="AY223" s="245" t="s">
        <v>128</v>
      </c>
    </row>
    <row r="224" spans="2:65" s="1" customFormat="1" ht="16.5" customHeight="1">
      <c r="B224" s="38"/>
      <c r="C224" s="257" t="s">
        <v>325</v>
      </c>
      <c r="D224" s="257" t="s">
        <v>297</v>
      </c>
      <c r="E224" s="258" t="s">
        <v>326</v>
      </c>
      <c r="F224" s="259" t="s">
        <v>327</v>
      </c>
      <c r="G224" s="260" t="s">
        <v>167</v>
      </c>
      <c r="H224" s="261">
        <v>1</v>
      </c>
      <c r="I224" s="262"/>
      <c r="J224" s="263">
        <f>ROUND(I224*H224,2)</f>
        <v>0</v>
      </c>
      <c r="K224" s="259" t="s">
        <v>135</v>
      </c>
      <c r="L224" s="264"/>
      <c r="M224" s="265" t="s">
        <v>19</v>
      </c>
      <c r="N224" s="266" t="s">
        <v>46</v>
      </c>
      <c r="O224" s="83"/>
      <c r="P224" s="220">
        <f>O224*H224</f>
        <v>0</v>
      </c>
      <c r="Q224" s="220">
        <v>0.0034</v>
      </c>
      <c r="R224" s="220">
        <f>Q224*H224</f>
        <v>0.0034</v>
      </c>
      <c r="S224" s="220">
        <v>0</v>
      </c>
      <c r="T224" s="221">
        <f>S224*H224</f>
        <v>0</v>
      </c>
      <c r="AR224" s="222" t="s">
        <v>291</v>
      </c>
      <c r="AT224" s="222" t="s">
        <v>297</v>
      </c>
      <c r="AU224" s="222" t="s">
        <v>84</v>
      </c>
      <c r="AY224" s="17" t="s">
        <v>128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7" t="s">
        <v>82</v>
      </c>
      <c r="BK224" s="223">
        <f>ROUND(I224*H224,2)</f>
        <v>0</v>
      </c>
      <c r="BL224" s="17" t="s">
        <v>207</v>
      </c>
      <c r="BM224" s="222" t="s">
        <v>328</v>
      </c>
    </row>
    <row r="225" spans="2:51" s="12" customFormat="1" ht="12">
      <c r="B225" s="224"/>
      <c r="C225" s="225"/>
      <c r="D225" s="226" t="s">
        <v>138</v>
      </c>
      <c r="E225" s="227" t="s">
        <v>19</v>
      </c>
      <c r="F225" s="228" t="s">
        <v>139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138</v>
      </c>
      <c r="AU225" s="234" t="s">
        <v>84</v>
      </c>
      <c r="AV225" s="12" t="s">
        <v>82</v>
      </c>
      <c r="AW225" s="12" t="s">
        <v>36</v>
      </c>
      <c r="AX225" s="12" t="s">
        <v>75</v>
      </c>
      <c r="AY225" s="234" t="s">
        <v>128</v>
      </c>
    </row>
    <row r="226" spans="2:51" s="13" customFormat="1" ht="12">
      <c r="B226" s="235"/>
      <c r="C226" s="236"/>
      <c r="D226" s="226" t="s">
        <v>138</v>
      </c>
      <c r="E226" s="237" t="s">
        <v>19</v>
      </c>
      <c r="F226" s="238" t="s">
        <v>82</v>
      </c>
      <c r="G226" s="236"/>
      <c r="H226" s="239">
        <v>1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138</v>
      </c>
      <c r="AU226" s="245" t="s">
        <v>84</v>
      </c>
      <c r="AV226" s="13" t="s">
        <v>84</v>
      </c>
      <c r="AW226" s="13" t="s">
        <v>36</v>
      </c>
      <c r="AX226" s="13" t="s">
        <v>82</v>
      </c>
      <c r="AY226" s="245" t="s">
        <v>128</v>
      </c>
    </row>
    <row r="227" spans="2:65" s="1" customFormat="1" ht="16.5" customHeight="1">
      <c r="B227" s="38"/>
      <c r="C227" s="211" t="s">
        <v>329</v>
      </c>
      <c r="D227" s="211" t="s">
        <v>131</v>
      </c>
      <c r="E227" s="212" t="s">
        <v>330</v>
      </c>
      <c r="F227" s="213" t="s">
        <v>331</v>
      </c>
      <c r="G227" s="214" t="s">
        <v>167</v>
      </c>
      <c r="H227" s="215">
        <v>1</v>
      </c>
      <c r="I227" s="216"/>
      <c r="J227" s="217">
        <f>ROUND(I227*H227,2)</f>
        <v>0</v>
      </c>
      <c r="K227" s="213" t="s">
        <v>135</v>
      </c>
      <c r="L227" s="43"/>
      <c r="M227" s="218" t="s">
        <v>19</v>
      </c>
      <c r="N227" s="219" t="s">
        <v>46</v>
      </c>
      <c r="O227" s="83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AR227" s="222" t="s">
        <v>207</v>
      </c>
      <c r="AT227" s="222" t="s">
        <v>131</v>
      </c>
      <c r="AU227" s="222" t="s">
        <v>84</v>
      </c>
      <c r="AY227" s="17" t="s">
        <v>128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7" t="s">
        <v>82</v>
      </c>
      <c r="BK227" s="223">
        <f>ROUND(I227*H227,2)</f>
        <v>0</v>
      </c>
      <c r="BL227" s="17" t="s">
        <v>207</v>
      </c>
      <c r="BM227" s="222" t="s">
        <v>332</v>
      </c>
    </row>
    <row r="228" spans="2:51" s="12" customFormat="1" ht="12">
      <c r="B228" s="224"/>
      <c r="C228" s="225"/>
      <c r="D228" s="226" t="s">
        <v>138</v>
      </c>
      <c r="E228" s="227" t="s">
        <v>19</v>
      </c>
      <c r="F228" s="228" t="s">
        <v>139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138</v>
      </c>
      <c r="AU228" s="234" t="s">
        <v>84</v>
      </c>
      <c r="AV228" s="12" t="s">
        <v>82</v>
      </c>
      <c r="AW228" s="12" t="s">
        <v>36</v>
      </c>
      <c r="AX228" s="12" t="s">
        <v>75</v>
      </c>
      <c r="AY228" s="234" t="s">
        <v>128</v>
      </c>
    </row>
    <row r="229" spans="2:51" s="13" customFormat="1" ht="12">
      <c r="B229" s="235"/>
      <c r="C229" s="236"/>
      <c r="D229" s="226" t="s">
        <v>138</v>
      </c>
      <c r="E229" s="237" t="s">
        <v>19</v>
      </c>
      <c r="F229" s="238" t="s">
        <v>82</v>
      </c>
      <c r="G229" s="236"/>
      <c r="H229" s="239">
        <v>1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138</v>
      </c>
      <c r="AU229" s="245" t="s">
        <v>84</v>
      </c>
      <c r="AV229" s="13" t="s">
        <v>84</v>
      </c>
      <c r="AW229" s="13" t="s">
        <v>36</v>
      </c>
      <c r="AX229" s="13" t="s">
        <v>82</v>
      </c>
      <c r="AY229" s="245" t="s">
        <v>128</v>
      </c>
    </row>
    <row r="230" spans="2:65" s="1" customFormat="1" ht="16.5" customHeight="1">
      <c r="B230" s="38"/>
      <c r="C230" s="257" t="s">
        <v>333</v>
      </c>
      <c r="D230" s="257" t="s">
        <v>297</v>
      </c>
      <c r="E230" s="258" t="s">
        <v>334</v>
      </c>
      <c r="F230" s="259" t="s">
        <v>335</v>
      </c>
      <c r="G230" s="260" t="s">
        <v>167</v>
      </c>
      <c r="H230" s="261">
        <v>1</v>
      </c>
      <c r="I230" s="262"/>
      <c r="J230" s="263">
        <f>ROUND(I230*H230,2)</f>
        <v>0</v>
      </c>
      <c r="K230" s="259" t="s">
        <v>135</v>
      </c>
      <c r="L230" s="264"/>
      <c r="M230" s="265" t="s">
        <v>19</v>
      </c>
      <c r="N230" s="266" t="s">
        <v>46</v>
      </c>
      <c r="O230" s="83"/>
      <c r="P230" s="220">
        <f>O230*H230</f>
        <v>0</v>
      </c>
      <c r="Q230" s="220">
        <v>0.005</v>
      </c>
      <c r="R230" s="220">
        <f>Q230*H230</f>
        <v>0.005</v>
      </c>
      <c r="S230" s="220">
        <v>0</v>
      </c>
      <c r="T230" s="221">
        <f>S230*H230</f>
        <v>0</v>
      </c>
      <c r="AR230" s="222" t="s">
        <v>291</v>
      </c>
      <c r="AT230" s="222" t="s">
        <v>297</v>
      </c>
      <c r="AU230" s="222" t="s">
        <v>84</v>
      </c>
      <c r="AY230" s="17" t="s">
        <v>128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7" t="s">
        <v>82</v>
      </c>
      <c r="BK230" s="223">
        <f>ROUND(I230*H230,2)</f>
        <v>0</v>
      </c>
      <c r="BL230" s="17" t="s">
        <v>207</v>
      </c>
      <c r="BM230" s="222" t="s">
        <v>336</v>
      </c>
    </row>
    <row r="231" spans="2:51" s="12" customFormat="1" ht="12">
      <c r="B231" s="224"/>
      <c r="C231" s="225"/>
      <c r="D231" s="226" t="s">
        <v>138</v>
      </c>
      <c r="E231" s="227" t="s">
        <v>19</v>
      </c>
      <c r="F231" s="228" t="s">
        <v>139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138</v>
      </c>
      <c r="AU231" s="234" t="s">
        <v>84</v>
      </c>
      <c r="AV231" s="12" t="s">
        <v>82</v>
      </c>
      <c r="AW231" s="12" t="s">
        <v>36</v>
      </c>
      <c r="AX231" s="12" t="s">
        <v>75</v>
      </c>
      <c r="AY231" s="234" t="s">
        <v>128</v>
      </c>
    </row>
    <row r="232" spans="2:51" s="13" customFormat="1" ht="12">
      <c r="B232" s="235"/>
      <c r="C232" s="236"/>
      <c r="D232" s="226" t="s">
        <v>138</v>
      </c>
      <c r="E232" s="237" t="s">
        <v>19</v>
      </c>
      <c r="F232" s="238" t="s">
        <v>82</v>
      </c>
      <c r="G232" s="236"/>
      <c r="H232" s="239">
        <v>1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138</v>
      </c>
      <c r="AU232" s="245" t="s">
        <v>84</v>
      </c>
      <c r="AV232" s="13" t="s">
        <v>84</v>
      </c>
      <c r="AW232" s="13" t="s">
        <v>36</v>
      </c>
      <c r="AX232" s="13" t="s">
        <v>82</v>
      </c>
      <c r="AY232" s="245" t="s">
        <v>128</v>
      </c>
    </row>
    <row r="233" spans="2:65" s="1" customFormat="1" ht="16.5" customHeight="1">
      <c r="B233" s="38"/>
      <c r="C233" s="211" t="s">
        <v>337</v>
      </c>
      <c r="D233" s="211" t="s">
        <v>131</v>
      </c>
      <c r="E233" s="212" t="s">
        <v>338</v>
      </c>
      <c r="F233" s="213" t="s">
        <v>339</v>
      </c>
      <c r="G233" s="214" t="s">
        <v>190</v>
      </c>
      <c r="H233" s="215">
        <v>3</v>
      </c>
      <c r="I233" s="216"/>
      <c r="J233" s="217">
        <f>ROUND(I233*H233,2)</f>
        <v>0</v>
      </c>
      <c r="K233" s="213" t="s">
        <v>135</v>
      </c>
      <c r="L233" s="43"/>
      <c r="M233" s="218" t="s">
        <v>19</v>
      </c>
      <c r="N233" s="219" t="s">
        <v>46</v>
      </c>
      <c r="O233" s="83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AR233" s="222" t="s">
        <v>207</v>
      </c>
      <c r="AT233" s="222" t="s">
        <v>131</v>
      </c>
      <c r="AU233" s="222" t="s">
        <v>84</v>
      </c>
      <c r="AY233" s="17" t="s">
        <v>128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82</v>
      </c>
      <c r="BK233" s="223">
        <f>ROUND(I233*H233,2)</f>
        <v>0</v>
      </c>
      <c r="BL233" s="17" t="s">
        <v>207</v>
      </c>
      <c r="BM233" s="222" t="s">
        <v>340</v>
      </c>
    </row>
    <row r="234" spans="2:51" s="12" customFormat="1" ht="12">
      <c r="B234" s="224"/>
      <c r="C234" s="225"/>
      <c r="D234" s="226" t="s">
        <v>138</v>
      </c>
      <c r="E234" s="227" t="s">
        <v>19</v>
      </c>
      <c r="F234" s="228" t="s">
        <v>139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AT234" s="234" t="s">
        <v>138</v>
      </c>
      <c r="AU234" s="234" t="s">
        <v>84</v>
      </c>
      <c r="AV234" s="12" t="s">
        <v>82</v>
      </c>
      <c r="AW234" s="12" t="s">
        <v>36</v>
      </c>
      <c r="AX234" s="12" t="s">
        <v>75</v>
      </c>
      <c r="AY234" s="234" t="s">
        <v>128</v>
      </c>
    </row>
    <row r="235" spans="2:51" s="13" customFormat="1" ht="12">
      <c r="B235" s="235"/>
      <c r="C235" s="236"/>
      <c r="D235" s="226" t="s">
        <v>138</v>
      </c>
      <c r="E235" s="237" t="s">
        <v>19</v>
      </c>
      <c r="F235" s="238" t="s">
        <v>129</v>
      </c>
      <c r="G235" s="236"/>
      <c r="H235" s="239">
        <v>3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138</v>
      </c>
      <c r="AU235" s="245" t="s">
        <v>84</v>
      </c>
      <c r="AV235" s="13" t="s">
        <v>84</v>
      </c>
      <c r="AW235" s="13" t="s">
        <v>36</v>
      </c>
      <c r="AX235" s="13" t="s">
        <v>82</v>
      </c>
      <c r="AY235" s="245" t="s">
        <v>128</v>
      </c>
    </row>
    <row r="236" spans="2:65" s="1" customFormat="1" ht="16.5" customHeight="1">
      <c r="B236" s="38"/>
      <c r="C236" s="257" t="s">
        <v>341</v>
      </c>
      <c r="D236" s="257" t="s">
        <v>297</v>
      </c>
      <c r="E236" s="258" t="s">
        <v>342</v>
      </c>
      <c r="F236" s="259" t="s">
        <v>343</v>
      </c>
      <c r="G236" s="260" t="s">
        <v>190</v>
      </c>
      <c r="H236" s="261">
        <v>3</v>
      </c>
      <c r="I236" s="262"/>
      <c r="J236" s="263">
        <f>ROUND(I236*H236,2)</f>
        <v>0</v>
      </c>
      <c r="K236" s="259" t="s">
        <v>135</v>
      </c>
      <c r="L236" s="264"/>
      <c r="M236" s="265" t="s">
        <v>19</v>
      </c>
      <c r="N236" s="266" t="s">
        <v>46</v>
      </c>
      <c r="O236" s="83"/>
      <c r="P236" s="220">
        <f>O236*H236</f>
        <v>0</v>
      </c>
      <c r="Q236" s="220">
        <v>0.0014</v>
      </c>
      <c r="R236" s="220">
        <f>Q236*H236</f>
        <v>0.0042</v>
      </c>
      <c r="S236" s="220">
        <v>0</v>
      </c>
      <c r="T236" s="221">
        <f>S236*H236</f>
        <v>0</v>
      </c>
      <c r="AR236" s="222" t="s">
        <v>291</v>
      </c>
      <c r="AT236" s="222" t="s">
        <v>297</v>
      </c>
      <c r="AU236" s="222" t="s">
        <v>84</v>
      </c>
      <c r="AY236" s="17" t="s">
        <v>128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7" t="s">
        <v>82</v>
      </c>
      <c r="BK236" s="223">
        <f>ROUND(I236*H236,2)</f>
        <v>0</v>
      </c>
      <c r="BL236" s="17" t="s">
        <v>207</v>
      </c>
      <c r="BM236" s="222" t="s">
        <v>344</v>
      </c>
    </row>
    <row r="237" spans="2:51" s="12" customFormat="1" ht="12">
      <c r="B237" s="224"/>
      <c r="C237" s="225"/>
      <c r="D237" s="226" t="s">
        <v>138</v>
      </c>
      <c r="E237" s="227" t="s">
        <v>19</v>
      </c>
      <c r="F237" s="228" t="s">
        <v>139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138</v>
      </c>
      <c r="AU237" s="234" t="s">
        <v>84</v>
      </c>
      <c r="AV237" s="12" t="s">
        <v>82</v>
      </c>
      <c r="AW237" s="12" t="s">
        <v>36</v>
      </c>
      <c r="AX237" s="12" t="s">
        <v>75</v>
      </c>
      <c r="AY237" s="234" t="s">
        <v>128</v>
      </c>
    </row>
    <row r="238" spans="2:51" s="13" customFormat="1" ht="12">
      <c r="B238" s="235"/>
      <c r="C238" s="236"/>
      <c r="D238" s="226" t="s">
        <v>138</v>
      </c>
      <c r="E238" s="237" t="s">
        <v>19</v>
      </c>
      <c r="F238" s="238" t="s">
        <v>129</v>
      </c>
      <c r="G238" s="236"/>
      <c r="H238" s="239">
        <v>3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138</v>
      </c>
      <c r="AU238" s="245" t="s">
        <v>84</v>
      </c>
      <c r="AV238" s="13" t="s">
        <v>84</v>
      </c>
      <c r="AW238" s="13" t="s">
        <v>36</v>
      </c>
      <c r="AX238" s="13" t="s">
        <v>82</v>
      </c>
      <c r="AY238" s="245" t="s">
        <v>128</v>
      </c>
    </row>
    <row r="239" spans="2:65" s="1" customFormat="1" ht="16.5" customHeight="1">
      <c r="B239" s="38"/>
      <c r="C239" s="211" t="s">
        <v>345</v>
      </c>
      <c r="D239" s="211" t="s">
        <v>131</v>
      </c>
      <c r="E239" s="212" t="s">
        <v>346</v>
      </c>
      <c r="F239" s="213" t="s">
        <v>347</v>
      </c>
      <c r="G239" s="214" t="s">
        <v>167</v>
      </c>
      <c r="H239" s="215">
        <v>4</v>
      </c>
      <c r="I239" s="216"/>
      <c r="J239" s="217">
        <f>ROUND(I239*H239,2)</f>
        <v>0</v>
      </c>
      <c r="K239" s="213" t="s">
        <v>135</v>
      </c>
      <c r="L239" s="43"/>
      <c r="M239" s="218" t="s">
        <v>19</v>
      </c>
      <c r="N239" s="219" t="s">
        <v>46</v>
      </c>
      <c r="O239" s="83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AR239" s="222" t="s">
        <v>207</v>
      </c>
      <c r="AT239" s="222" t="s">
        <v>131</v>
      </c>
      <c r="AU239" s="222" t="s">
        <v>84</v>
      </c>
      <c r="AY239" s="17" t="s">
        <v>128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7" t="s">
        <v>82</v>
      </c>
      <c r="BK239" s="223">
        <f>ROUND(I239*H239,2)</f>
        <v>0</v>
      </c>
      <c r="BL239" s="17" t="s">
        <v>207</v>
      </c>
      <c r="BM239" s="222" t="s">
        <v>348</v>
      </c>
    </row>
    <row r="240" spans="2:51" s="12" customFormat="1" ht="12">
      <c r="B240" s="224"/>
      <c r="C240" s="225"/>
      <c r="D240" s="226" t="s">
        <v>138</v>
      </c>
      <c r="E240" s="227" t="s">
        <v>19</v>
      </c>
      <c r="F240" s="228" t="s">
        <v>139</v>
      </c>
      <c r="G240" s="225"/>
      <c r="H240" s="227" t="s">
        <v>19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138</v>
      </c>
      <c r="AU240" s="234" t="s">
        <v>84</v>
      </c>
      <c r="AV240" s="12" t="s">
        <v>82</v>
      </c>
      <c r="AW240" s="12" t="s">
        <v>36</v>
      </c>
      <c r="AX240" s="12" t="s">
        <v>75</v>
      </c>
      <c r="AY240" s="234" t="s">
        <v>128</v>
      </c>
    </row>
    <row r="241" spans="2:51" s="13" customFormat="1" ht="12">
      <c r="B241" s="235"/>
      <c r="C241" s="236"/>
      <c r="D241" s="226" t="s">
        <v>138</v>
      </c>
      <c r="E241" s="237" t="s">
        <v>19</v>
      </c>
      <c r="F241" s="238" t="s">
        <v>136</v>
      </c>
      <c r="G241" s="236"/>
      <c r="H241" s="239">
        <v>4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138</v>
      </c>
      <c r="AU241" s="245" t="s">
        <v>84</v>
      </c>
      <c r="AV241" s="13" t="s">
        <v>84</v>
      </c>
      <c r="AW241" s="13" t="s">
        <v>36</v>
      </c>
      <c r="AX241" s="13" t="s">
        <v>82</v>
      </c>
      <c r="AY241" s="245" t="s">
        <v>128</v>
      </c>
    </row>
    <row r="242" spans="2:65" s="1" customFormat="1" ht="16.5" customHeight="1">
      <c r="B242" s="38"/>
      <c r="C242" s="257" t="s">
        <v>349</v>
      </c>
      <c r="D242" s="257" t="s">
        <v>297</v>
      </c>
      <c r="E242" s="258" t="s">
        <v>350</v>
      </c>
      <c r="F242" s="259" t="s">
        <v>351</v>
      </c>
      <c r="G242" s="260" t="s">
        <v>167</v>
      </c>
      <c r="H242" s="261">
        <v>4</v>
      </c>
      <c r="I242" s="262"/>
      <c r="J242" s="263">
        <f>ROUND(I242*H242,2)</f>
        <v>0</v>
      </c>
      <c r="K242" s="259" t="s">
        <v>135</v>
      </c>
      <c r="L242" s="264"/>
      <c r="M242" s="265" t="s">
        <v>19</v>
      </c>
      <c r="N242" s="266" t="s">
        <v>46</v>
      </c>
      <c r="O242" s="83"/>
      <c r="P242" s="220">
        <f>O242*H242</f>
        <v>0</v>
      </c>
      <c r="Q242" s="220">
        <v>0.00034</v>
      </c>
      <c r="R242" s="220">
        <f>Q242*H242</f>
        <v>0.00136</v>
      </c>
      <c r="S242" s="220">
        <v>0</v>
      </c>
      <c r="T242" s="221">
        <f>S242*H242</f>
        <v>0</v>
      </c>
      <c r="AR242" s="222" t="s">
        <v>291</v>
      </c>
      <c r="AT242" s="222" t="s">
        <v>297</v>
      </c>
      <c r="AU242" s="222" t="s">
        <v>84</v>
      </c>
      <c r="AY242" s="17" t="s">
        <v>128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82</v>
      </c>
      <c r="BK242" s="223">
        <f>ROUND(I242*H242,2)</f>
        <v>0</v>
      </c>
      <c r="BL242" s="17" t="s">
        <v>207</v>
      </c>
      <c r="BM242" s="222" t="s">
        <v>352</v>
      </c>
    </row>
    <row r="243" spans="2:51" s="12" customFormat="1" ht="12">
      <c r="B243" s="224"/>
      <c r="C243" s="225"/>
      <c r="D243" s="226" t="s">
        <v>138</v>
      </c>
      <c r="E243" s="227" t="s">
        <v>19</v>
      </c>
      <c r="F243" s="228" t="s">
        <v>139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138</v>
      </c>
      <c r="AU243" s="234" t="s">
        <v>84</v>
      </c>
      <c r="AV243" s="12" t="s">
        <v>82</v>
      </c>
      <c r="AW243" s="12" t="s">
        <v>36</v>
      </c>
      <c r="AX243" s="12" t="s">
        <v>75</v>
      </c>
      <c r="AY243" s="234" t="s">
        <v>128</v>
      </c>
    </row>
    <row r="244" spans="2:51" s="13" customFormat="1" ht="12">
      <c r="B244" s="235"/>
      <c r="C244" s="236"/>
      <c r="D244" s="226" t="s">
        <v>138</v>
      </c>
      <c r="E244" s="237" t="s">
        <v>19</v>
      </c>
      <c r="F244" s="238" t="s">
        <v>136</v>
      </c>
      <c r="G244" s="236"/>
      <c r="H244" s="239">
        <v>4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138</v>
      </c>
      <c r="AU244" s="245" t="s">
        <v>84</v>
      </c>
      <c r="AV244" s="13" t="s">
        <v>84</v>
      </c>
      <c r="AW244" s="13" t="s">
        <v>36</v>
      </c>
      <c r="AX244" s="13" t="s">
        <v>82</v>
      </c>
      <c r="AY244" s="245" t="s">
        <v>128</v>
      </c>
    </row>
    <row r="245" spans="2:65" s="1" customFormat="1" ht="16.5" customHeight="1">
      <c r="B245" s="38"/>
      <c r="C245" s="257" t="s">
        <v>353</v>
      </c>
      <c r="D245" s="257" t="s">
        <v>297</v>
      </c>
      <c r="E245" s="258" t="s">
        <v>354</v>
      </c>
      <c r="F245" s="259" t="s">
        <v>355</v>
      </c>
      <c r="G245" s="260" t="s">
        <v>276</v>
      </c>
      <c r="H245" s="261">
        <v>1</v>
      </c>
      <c r="I245" s="262"/>
      <c r="J245" s="263">
        <f>ROUND(I245*H245,2)</f>
        <v>0</v>
      </c>
      <c r="K245" s="259" t="s">
        <v>19</v>
      </c>
      <c r="L245" s="264"/>
      <c r="M245" s="265" t="s">
        <v>19</v>
      </c>
      <c r="N245" s="266" t="s">
        <v>46</v>
      </c>
      <c r="O245" s="83"/>
      <c r="P245" s="220">
        <f>O245*H245</f>
        <v>0</v>
      </c>
      <c r="Q245" s="220">
        <v>0.00034</v>
      </c>
      <c r="R245" s="220">
        <f>Q245*H245</f>
        <v>0.00034</v>
      </c>
      <c r="S245" s="220">
        <v>0</v>
      </c>
      <c r="T245" s="221">
        <f>S245*H245</f>
        <v>0</v>
      </c>
      <c r="AR245" s="222" t="s">
        <v>291</v>
      </c>
      <c r="AT245" s="222" t="s">
        <v>297</v>
      </c>
      <c r="AU245" s="222" t="s">
        <v>84</v>
      </c>
      <c r="AY245" s="17" t="s">
        <v>128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7" t="s">
        <v>82</v>
      </c>
      <c r="BK245" s="223">
        <f>ROUND(I245*H245,2)</f>
        <v>0</v>
      </c>
      <c r="BL245" s="17" t="s">
        <v>207</v>
      </c>
      <c r="BM245" s="222" t="s">
        <v>356</v>
      </c>
    </row>
    <row r="246" spans="2:51" s="12" customFormat="1" ht="12">
      <c r="B246" s="224"/>
      <c r="C246" s="225"/>
      <c r="D246" s="226" t="s">
        <v>138</v>
      </c>
      <c r="E246" s="227" t="s">
        <v>19</v>
      </c>
      <c r="F246" s="228" t="s">
        <v>139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138</v>
      </c>
      <c r="AU246" s="234" t="s">
        <v>84</v>
      </c>
      <c r="AV246" s="12" t="s">
        <v>82</v>
      </c>
      <c r="AW246" s="12" t="s">
        <v>36</v>
      </c>
      <c r="AX246" s="12" t="s">
        <v>75</v>
      </c>
      <c r="AY246" s="234" t="s">
        <v>128</v>
      </c>
    </row>
    <row r="247" spans="2:51" s="13" customFormat="1" ht="12">
      <c r="B247" s="235"/>
      <c r="C247" s="236"/>
      <c r="D247" s="226" t="s">
        <v>138</v>
      </c>
      <c r="E247" s="237" t="s">
        <v>19</v>
      </c>
      <c r="F247" s="238" t="s">
        <v>82</v>
      </c>
      <c r="G247" s="236"/>
      <c r="H247" s="239">
        <v>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138</v>
      </c>
      <c r="AU247" s="245" t="s">
        <v>84</v>
      </c>
      <c r="AV247" s="13" t="s">
        <v>84</v>
      </c>
      <c r="AW247" s="13" t="s">
        <v>36</v>
      </c>
      <c r="AX247" s="13" t="s">
        <v>82</v>
      </c>
      <c r="AY247" s="245" t="s">
        <v>128</v>
      </c>
    </row>
    <row r="248" spans="2:65" s="1" customFormat="1" ht="16.5" customHeight="1">
      <c r="B248" s="38"/>
      <c r="C248" s="211" t="s">
        <v>357</v>
      </c>
      <c r="D248" s="211" t="s">
        <v>131</v>
      </c>
      <c r="E248" s="212" t="s">
        <v>358</v>
      </c>
      <c r="F248" s="213" t="s">
        <v>359</v>
      </c>
      <c r="G248" s="214" t="s">
        <v>167</v>
      </c>
      <c r="H248" s="215">
        <v>1</v>
      </c>
      <c r="I248" s="216"/>
      <c r="J248" s="217">
        <f>ROUND(I248*H248,2)</f>
        <v>0</v>
      </c>
      <c r="K248" s="213" t="s">
        <v>135</v>
      </c>
      <c r="L248" s="43"/>
      <c r="M248" s="218" t="s">
        <v>19</v>
      </c>
      <c r="N248" s="219" t="s">
        <v>46</v>
      </c>
      <c r="O248" s="83"/>
      <c r="P248" s="220">
        <f>O248*H248</f>
        <v>0</v>
      </c>
      <c r="Q248" s="220">
        <v>0</v>
      </c>
      <c r="R248" s="220">
        <f>Q248*H248</f>
        <v>0</v>
      </c>
      <c r="S248" s="220">
        <v>0</v>
      </c>
      <c r="T248" s="221">
        <f>S248*H248</f>
        <v>0</v>
      </c>
      <c r="AR248" s="222" t="s">
        <v>207</v>
      </c>
      <c r="AT248" s="222" t="s">
        <v>131</v>
      </c>
      <c r="AU248" s="222" t="s">
        <v>84</v>
      </c>
      <c r="AY248" s="17" t="s">
        <v>128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82</v>
      </c>
      <c r="BK248" s="223">
        <f>ROUND(I248*H248,2)</f>
        <v>0</v>
      </c>
      <c r="BL248" s="17" t="s">
        <v>207</v>
      </c>
      <c r="BM248" s="222" t="s">
        <v>360</v>
      </c>
    </row>
    <row r="249" spans="2:51" s="12" customFormat="1" ht="12">
      <c r="B249" s="224"/>
      <c r="C249" s="225"/>
      <c r="D249" s="226" t="s">
        <v>138</v>
      </c>
      <c r="E249" s="227" t="s">
        <v>19</v>
      </c>
      <c r="F249" s="228" t="s">
        <v>139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138</v>
      </c>
      <c r="AU249" s="234" t="s">
        <v>84</v>
      </c>
      <c r="AV249" s="12" t="s">
        <v>82</v>
      </c>
      <c r="AW249" s="12" t="s">
        <v>36</v>
      </c>
      <c r="AX249" s="12" t="s">
        <v>75</v>
      </c>
      <c r="AY249" s="234" t="s">
        <v>128</v>
      </c>
    </row>
    <row r="250" spans="2:51" s="13" customFormat="1" ht="12">
      <c r="B250" s="235"/>
      <c r="C250" s="236"/>
      <c r="D250" s="226" t="s">
        <v>138</v>
      </c>
      <c r="E250" s="237" t="s">
        <v>19</v>
      </c>
      <c r="F250" s="238" t="s">
        <v>82</v>
      </c>
      <c r="G250" s="236"/>
      <c r="H250" s="239">
        <v>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138</v>
      </c>
      <c r="AU250" s="245" t="s">
        <v>84</v>
      </c>
      <c r="AV250" s="13" t="s">
        <v>84</v>
      </c>
      <c r="AW250" s="13" t="s">
        <v>36</v>
      </c>
      <c r="AX250" s="13" t="s">
        <v>82</v>
      </c>
      <c r="AY250" s="245" t="s">
        <v>128</v>
      </c>
    </row>
    <row r="251" spans="2:65" s="1" customFormat="1" ht="16.5" customHeight="1">
      <c r="B251" s="38"/>
      <c r="C251" s="257" t="s">
        <v>361</v>
      </c>
      <c r="D251" s="257" t="s">
        <v>297</v>
      </c>
      <c r="E251" s="258" t="s">
        <v>362</v>
      </c>
      <c r="F251" s="259" t="s">
        <v>363</v>
      </c>
      <c r="G251" s="260" t="s">
        <v>167</v>
      </c>
      <c r="H251" s="261">
        <v>1</v>
      </c>
      <c r="I251" s="262"/>
      <c r="J251" s="263">
        <f>ROUND(I251*H251,2)</f>
        <v>0</v>
      </c>
      <c r="K251" s="259" t="s">
        <v>135</v>
      </c>
      <c r="L251" s="264"/>
      <c r="M251" s="265" t="s">
        <v>19</v>
      </c>
      <c r="N251" s="266" t="s">
        <v>46</v>
      </c>
      <c r="O251" s="83"/>
      <c r="P251" s="220">
        <f>O251*H251</f>
        <v>0</v>
      </c>
      <c r="Q251" s="220">
        <v>0.0006</v>
      </c>
      <c r="R251" s="220">
        <f>Q251*H251</f>
        <v>0.0006</v>
      </c>
      <c r="S251" s="220">
        <v>0</v>
      </c>
      <c r="T251" s="221">
        <f>S251*H251</f>
        <v>0</v>
      </c>
      <c r="AR251" s="222" t="s">
        <v>291</v>
      </c>
      <c r="AT251" s="222" t="s">
        <v>297</v>
      </c>
      <c r="AU251" s="222" t="s">
        <v>84</v>
      </c>
      <c r="AY251" s="17" t="s">
        <v>128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7" t="s">
        <v>82</v>
      </c>
      <c r="BK251" s="223">
        <f>ROUND(I251*H251,2)</f>
        <v>0</v>
      </c>
      <c r="BL251" s="17" t="s">
        <v>207</v>
      </c>
      <c r="BM251" s="222" t="s">
        <v>364</v>
      </c>
    </row>
    <row r="252" spans="2:51" s="12" customFormat="1" ht="12">
      <c r="B252" s="224"/>
      <c r="C252" s="225"/>
      <c r="D252" s="226" t="s">
        <v>138</v>
      </c>
      <c r="E252" s="227" t="s">
        <v>19</v>
      </c>
      <c r="F252" s="228" t="s">
        <v>139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138</v>
      </c>
      <c r="AU252" s="234" t="s">
        <v>84</v>
      </c>
      <c r="AV252" s="12" t="s">
        <v>82</v>
      </c>
      <c r="AW252" s="12" t="s">
        <v>36</v>
      </c>
      <c r="AX252" s="12" t="s">
        <v>75</v>
      </c>
      <c r="AY252" s="234" t="s">
        <v>128</v>
      </c>
    </row>
    <row r="253" spans="2:51" s="13" customFormat="1" ht="12">
      <c r="B253" s="235"/>
      <c r="C253" s="236"/>
      <c r="D253" s="226" t="s">
        <v>138</v>
      </c>
      <c r="E253" s="237" t="s">
        <v>19</v>
      </c>
      <c r="F253" s="238" t="s">
        <v>82</v>
      </c>
      <c r="G253" s="236"/>
      <c r="H253" s="239">
        <v>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138</v>
      </c>
      <c r="AU253" s="245" t="s">
        <v>84</v>
      </c>
      <c r="AV253" s="13" t="s">
        <v>84</v>
      </c>
      <c r="AW253" s="13" t="s">
        <v>36</v>
      </c>
      <c r="AX253" s="13" t="s">
        <v>82</v>
      </c>
      <c r="AY253" s="245" t="s">
        <v>128</v>
      </c>
    </row>
    <row r="254" spans="2:65" s="1" customFormat="1" ht="16.5" customHeight="1">
      <c r="B254" s="38"/>
      <c r="C254" s="211" t="s">
        <v>365</v>
      </c>
      <c r="D254" s="211" t="s">
        <v>131</v>
      </c>
      <c r="E254" s="212" t="s">
        <v>366</v>
      </c>
      <c r="F254" s="213" t="s">
        <v>367</v>
      </c>
      <c r="G254" s="214" t="s">
        <v>167</v>
      </c>
      <c r="H254" s="215">
        <v>2</v>
      </c>
      <c r="I254" s="216"/>
      <c r="J254" s="217">
        <f>ROUND(I254*H254,2)</f>
        <v>0</v>
      </c>
      <c r="K254" s="213" t="s">
        <v>135</v>
      </c>
      <c r="L254" s="43"/>
      <c r="M254" s="218" t="s">
        <v>19</v>
      </c>
      <c r="N254" s="219" t="s">
        <v>46</v>
      </c>
      <c r="O254" s="83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AR254" s="222" t="s">
        <v>207</v>
      </c>
      <c r="AT254" s="222" t="s">
        <v>131</v>
      </c>
      <c r="AU254" s="222" t="s">
        <v>84</v>
      </c>
      <c r="AY254" s="17" t="s">
        <v>128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7" t="s">
        <v>82</v>
      </c>
      <c r="BK254" s="223">
        <f>ROUND(I254*H254,2)</f>
        <v>0</v>
      </c>
      <c r="BL254" s="17" t="s">
        <v>207</v>
      </c>
      <c r="BM254" s="222" t="s">
        <v>368</v>
      </c>
    </row>
    <row r="255" spans="2:51" s="12" customFormat="1" ht="12">
      <c r="B255" s="224"/>
      <c r="C255" s="225"/>
      <c r="D255" s="226" t="s">
        <v>138</v>
      </c>
      <c r="E255" s="227" t="s">
        <v>19</v>
      </c>
      <c r="F255" s="228" t="s">
        <v>139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138</v>
      </c>
      <c r="AU255" s="234" t="s">
        <v>84</v>
      </c>
      <c r="AV255" s="12" t="s">
        <v>82</v>
      </c>
      <c r="AW255" s="12" t="s">
        <v>36</v>
      </c>
      <c r="AX255" s="12" t="s">
        <v>75</v>
      </c>
      <c r="AY255" s="234" t="s">
        <v>128</v>
      </c>
    </row>
    <row r="256" spans="2:51" s="13" customFormat="1" ht="12">
      <c r="B256" s="235"/>
      <c r="C256" s="236"/>
      <c r="D256" s="226" t="s">
        <v>138</v>
      </c>
      <c r="E256" s="237" t="s">
        <v>19</v>
      </c>
      <c r="F256" s="238" t="s">
        <v>84</v>
      </c>
      <c r="G256" s="236"/>
      <c r="H256" s="239">
        <v>2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138</v>
      </c>
      <c r="AU256" s="245" t="s">
        <v>84</v>
      </c>
      <c r="AV256" s="13" t="s">
        <v>84</v>
      </c>
      <c r="AW256" s="13" t="s">
        <v>36</v>
      </c>
      <c r="AX256" s="13" t="s">
        <v>82</v>
      </c>
      <c r="AY256" s="245" t="s">
        <v>128</v>
      </c>
    </row>
    <row r="257" spans="2:65" s="1" customFormat="1" ht="16.5" customHeight="1">
      <c r="B257" s="38"/>
      <c r="C257" s="257" t="s">
        <v>369</v>
      </c>
      <c r="D257" s="257" t="s">
        <v>297</v>
      </c>
      <c r="E257" s="258" t="s">
        <v>370</v>
      </c>
      <c r="F257" s="259" t="s">
        <v>371</v>
      </c>
      <c r="G257" s="260" t="s">
        <v>167</v>
      </c>
      <c r="H257" s="261">
        <v>1</v>
      </c>
      <c r="I257" s="262"/>
      <c r="J257" s="263">
        <f>ROUND(I257*H257,2)</f>
        <v>0</v>
      </c>
      <c r="K257" s="259" t="s">
        <v>19</v>
      </c>
      <c r="L257" s="264"/>
      <c r="M257" s="265" t="s">
        <v>19</v>
      </c>
      <c r="N257" s="266" t="s">
        <v>46</v>
      </c>
      <c r="O257" s="83"/>
      <c r="P257" s="220">
        <f>O257*H257</f>
        <v>0</v>
      </c>
      <c r="Q257" s="220">
        <v>0.0018</v>
      </c>
      <c r="R257" s="220">
        <f>Q257*H257</f>
        <v>0.0018</v>
      </c>
      <c r="S257" s="220">
        <v>0</v>
      </c>
      <c r="T257" s="221">
        <f>S257*H257</f>
        <v>0</v>
      </c>
      <c r="AR257" s="222" t="s">
        <v>291</v>
      </c>
      <c r="AT257" s="222" t="s">
        <v>297</v>
      </c>
      <c r="AU257" s="222" t="s">
        <v>84</v>
      </c>
      <c r="AY257" s="17" t="s">
        <v>128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7" t="s">
        <v>82</v>
      </c>
      <c r="BK257" s="223">
        <f>ROUND(I257*H257,2)</f>
        <v>0</v>
      </c>
      <c r="BL257" s="17" t="s">
        <v>207</v>
      </c>
      <c r="BM257" s="222" t="s">
        <v>372</v>
      </c>
    </row>
    <row r="258" spans="2:51" s="12" customFormat="1" ht="12">
      <c r="B258" s="224"/>
      <c r="C258" s="225"/>
      <c r="D258" s="226" t="s">
        <v>138</v>
      </c>
      <c r="E258" s="227" t="s">
        <v>19</v>
      </c>
      <c r="F258" s="228" t="s">
        <v>139</v>
      </c>
      <c r="G258" s="225"/>
      <c r="H258" s="227" t="s">
        <v>19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138</v>
      </c>
      <c r="AU258" s="234" t="s">
        <v>84</v>
      </c>
      <c r="AV258" s="12" t="s">
        <v>82</v>
      </c>
      <c r="AW258" s="12" t="s">
        <v>36</v>
      </c>
      <c r="AX258" s="12" t="s">
        <v>75</v>
      </c>
      <c r="AY258" s="234" t="s">
        <v>128</v>
      </c>
    </row>
    <row r="259" spans="2:51" s="13" customFormat="1" ht="12">
      <c r="B259" s="235"/>
      <c r="C259" s="236"/>
      <c r="D259" s="226" t="s">
        <v>138</v>
      </c>
      <c r="E259" s="237" t="s">
        <v>19</v>
      </c>
      <c r="F259" s="238" t="s">
        <v>82</v>
      </c>
      <c r="G259" s="236"/>
      <c r="H259" s="239">
        <v>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138</v>
      </c>
      <c r="AU259" s="245" t="s">
        <v>84</v>
      </c>
      <c r="AV259" s="13" t="s">
        <v>84</v>
      </c>
      <c r="AW259" s="13" t="s">
        <v>36</v>
      </c>
      <c r="AX259" s="13" t="s">
        <v>82</v>
      </c>
      <c r="AY259" s="245" t="s">
        <v>128</v>
      </c>
    </row>
    <row r="260" spans="2:65" s="1" customFormat="1" ht="16.5" customHeight="1">
      <c r="B260" s="38"/>
      <c r="C260" s="257" t="s">
        <v>373</v>
      </c>
      <c r="D260" s="257" t="s">
        <v>297</v>
      </c>
      <c r="E260" s="258" t="s">
        <v>374</v>
      </c>
      <c r="F260" s="259" t="s">
        <v>375</v>
      </c>
      <c r="G260" s="260" t="s">
        <v>167</v>
      </c>
      <c r="H260" s="261">
        <v>1</v>
      </c>
      <c r="I260" s="262"/>
      <c r="J260" s="263">
        <f>ROUND(I260*H260,2)</f>
        <v>0</v>
      </c>
      <c r="K260" s="259" t="s">
        <v>19</v>
      </c>
      <c r="L260" s="264"/>
      <c r="M260" s="265" t="s">
        <v>19</v>
      </c>
      <c r="N260" s="266" t="s">
        <v>46</v>
      </c>
      <c r="O260" s="83"/>
      <c r="P260" s="220">
        <f>O260*H260</f>
        <v>0</v>
      </c>
      <c r="Q260" s="220">
        <v>0.0018</v>
      </c>
      <c r="R260" s="220">
        <f>Q260*H260</f>
        <v>0.0018</v>
      </c>
      <c r="S260" s="220">
        <v>0</v>
      </c>
      <c r="T260" s="221">
        <f>S260*H260</f>
        <v>0</v>
      </c>
      <c r="AR260" s="222" t="s">
        <v>291</v>
      </c>
      <c r="AT260" s="222" t="s">
        <v>297</v>
      </c>
      <c r="AU260" s="222" t="s">
        <v>84</v>
      </c>
      <c r="AY260" s="17" t="s">
        <v>128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7" t="s">
        <v>82</v>
      </c>
      <c r="BK260" s="223">
        <f>ROUND(I260*H260,2)</f>
        <v>0</v>
      </c>
      <c r="BL260" s="17" t="s">
        <v>207</v>
      </c>
      <c r="BM260" s="222" t="s">
        <v>376</v>
      </c>
    </row>
    <row r="261" spans="2:51" s="12" customFormat="1" ht="12">
      <c r="B261" s="224"/>
      <c r="C261" s="225"/>
      <c r="D261" s="226" t="s">
        <v>138</v>
      </c>
      <c r="E261" s="227" t="s">
        <v>19</v>
      </c>
      <c r="F261" s="228" t="s">
        <v>139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138</v>
      </c>
      <c r="AU261" s="234" t="s">
        <v>84</v>
      </c>
      <c r="AV261" s="12" t="s">
        <v>82</v>
      </c>
      <c r="AW261" s="12" t="s">
        <v>36</v>
      </c>
      <c r="AX261" s="12" t="s">
        <v>75</v>
      </c>
      <c r="AY261" s="234" t="s">
        <v>128</v>
      </c>
    </row>
    <row r="262" spans="2:51" s="13" customFormat="1" ht="12">
      <c r="B262" s="235"/>
      <c r="C262" s="236"/>
      <c r="D262" s="226" t="s">
        <v>138</v>
      </c>
      <c r="E262" s="237" t="s">
        <v>19</v>
      </c>
      <c r="F262" s="238" t="s">
        <v>82</v>
      </c>
      <c r="G262" s="236"/>
      <c r="H262" s="239">
        <v>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138</v>
      </c>
      <c r="AU262" s="245" t="s">
        <v>84</v>
      </c>
      <c r="AV262" s="13" t="s">
        <v>84</v>
      </c>
      <c r="AW262" s="13" t="s">
        <v>36</v>
      </c>
      <c r="AX262" s="13" t="s">
        <v>82</v>
      </c>
      <c r="AY262" s="245" t="s">
        <v>128</v>
      </c>
    </row>
    <row r="263" spans="2:65" s="1" customFormat="1" ht="24" customHeight="1">
      <c r="B263" s="38"/>
      <c r="C263" s="211" t="s">
        <v>377</v>
      </c>
      <c r="D263" s="211" t="s">
        <v>131</v>
      </c>
      <c r="E263" s="212" t="s">
        <v>378</v>
      </c>
      <c r="F263" s="213" t="s">
        <v>379</v>
      </c>
      <c r="G263" s="214" t="s">
        <v>134</v>
      </c>
      <c r="H263" s="215">
        <v>1</v>
      </c>
      <c r="I263" s="216"/>
      <c r="J263" s="217">
        <f>ROUND(I263*H263,2)</f>
        <v>0</v>
      </c>
      <c r="K263" s="213" t="s">
        <v>135</v>
      </c>
      <c r="L263" s="43"/>
      <c r="M263" s="218" t="s">
        <v>19</v>
      </c>
      <c r="N263" s="219" t="s">
        <v>46</v>
      </c>
      <c r="O263" s="83"/>
      <c r="P263" s="220">
        <f>O263*H263</f>
        <v>0</v>
      </c>
      <c r="Q263" s="220">
        <v>0.01602</v>
      </c>
      <c r="R263" s="220">
        <f>Q263*H263</f>
        <v>0.01602</v>
      </c>
      <c r="S263" s="220">
        <v>0</v>
      </c>
      <c r="T263" s="221">
        <f>S263*H263</f>
        <v>0</v>
      </c>
      <c r="AR263" s="222" t="s">
        <v>207</v>
      </c>
      <c r="AT263" s="222" t="s">
        <v>131</v>
      </c>
      <c r="AU263" s="222" t="s">
        <v>84</v>
      </c>
      <c r="AY263" s="17" t="s">
        <v>128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7" t="s">
        <v>82</v>
      </c>
      <c r="BK263" s="223">
        <f>ROUND(I263*H263,2)</f>
        <v>0</v>
      </c>
      <c r="BL263" s="17" t="s">
        <v>207</v>
      </c>
      <c r="BM263" s="222" t="s">
        <v>380</v>
      </c>
    </row>
    <row r="264" spans="2:51" s="12" customFormat="1" ht="12">
      <c r="B264" s="224"/>
      <c r="C264" s="225"/>
      <c r="D264" s="226" t="s">
        <v>138</v>
      </c>
      <c r="E264" s="227" t="s">
        <v>19</v>
      </c>
      <c r="F264" s="228" t="s">
        <v>139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AT264" s="234" t="s">
        <v>138</v>
      </c>
      <c r="AU264" s="234" t="s">
        <v>84</v>
      </c>
      <c r="AV264" s="12" t="s">
        <v>82</v>
      </c>
      <c r="AW264" s="12" t="s">
        <v>36</v>
      </c>
      <c r="AX264" s="12" t="s">
        <v>75</v>
      </c>
      <c r="AY264" s="234" t="s">
        <v>128</v>
      </c>
    </row>
    <row r="265" spans="2:51" s="13" customFormat="1" ht="12">
      <c r="B265" s="235"/>
      <c r="C265" s="236"/>
      <c r="D265" s="226" t="s">
        <v>138</v>
      </c>
      <c r="E265" s="237" t="s">
        <v>19</v>
      </c>
      <c r="F265" s="238" t="s">
        <v>82</v>
      </c>
      <c r="G265" s="236"/>
      <c r="H265" s="239">
        <v>1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138</v>
      </c>
      <c r="AU265" s="245" t="s">
        <v>84</v>
      </c>
      <c r="AV265" s="13" t="s">
        <v>84</v>
      </c>
      <c r="AW265" s="13" t="s">
        <v>36</v>
      </c>
      <c r="AX265" s="13" t="s">
        <v>82</v>
      </c>
      <c r="AY265" s="245" t="s">
        <v>128</v>
      </c>
    </row>
    <row r="266" spans="2:65" s="1" customFormat="1" ht="24" customHeight="1">
      <c r="B266" s="38"/>
      <c r="C266" s="211" t="s">
        <v>381</v>
      </c>
      <c r="D266" s="211" t="s">
        <v>131</v>
      </c>
      <c r="E266" s="212" t="s">
        <v>382</v>
      </c>
      <c r="F266" s="213" t="s">
        <v>383</v>
      </c>
      <c r="G266" s="214" t="s">
        <v>167</v>
      </c>
      <c r="H266" s="215">
        <v>1</v>
      </c>
      <c r="I266" s="216"/>
      <c r="J266" s="217">
        <f>ROUND(I266*H266,2)</f>
        <v>0</v>
      </c>
      <c r="K266" s="213" t="s">
        <v>135</v>
      </c>
      <c r="L266" s="43"/>
      <c r="M266" s="218" t="s">
        <v>19</v>
      </c>
      <c r="N266" s="219" t="s">
        <v>46</v>
      </c>
      <c r="O266" s="83"/>
      <c r="P266" s="220">
        <f>O266*H266</f>
        <v>0</v>
      </c>
      <c r="Q266" s="220">
        <v>0.00082</v>
      </c>
      <c r="R266" s="220">
        <f>Q266*H266</f>
        <v>0.00082</v>
      </c>
      <c r="S266" s="220">
        <v>0</v>
      </c>
      <c r="T266" s="221">
        <f>S266*H266</f>
        <v>0</v>
      </c>
      <c r="AR266" s="222" t="s">
        <v>207</v>
      </c>
      <c r="AT266" s="222" t="s">
        <v>131</v>
      </c>
      <c r="AU266" s="222" t="s">
        <v>84</v>
      </c>
      <c r="AY266" s="17" t="s">
        <v>128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7" t="s">
        <v>82</v>
      </c>
      <c r="BK266" s="223">
        <f>ROUND(I266*H266,2)</f>
        <v>0</v>
      </c>
      <c r="BL266" s="17" t="s">
        <v>207</v>
      </c>
      <c r="BM266" s="222" t="s">
        <v>384</v>
      </c>
    </row>
    <row r="267" spans="2:51" s="12" customFormat="1" ht="12">
      <c r="B267" s="224"/>
      <c r="C267" s="225"/>
      <c r="D267" s="226" t="s">
        <v>138</v>
      </c>
      <c r="E267" s="227" t="s">
        <v>19</v>
      </c>
      <c r="F267" s="228" t="s">
        <v>139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138</v>
      </c>
      <c r="AU267" s="234" t="s">
        <v>84</v>
      </c>
      <c r="AV267" s="12" t="s">
        <v>82</v>
      </c>
      <c r="AW267" s="12" t="s">
        <v>36</v>
      </c>
      <c r="AX267" s="12" t="s">
        <v>75</v>
      </c>
      <c r="AY267" s="234" t="s">
        <v>128</v>
      </c>
    </row>
    <row r="268" spans="2:51" s="13" customFormat="1" ht="12">
      <c r="B268" s="235"/>
      <c r="C268" s="236"/>
      <c r="D268" s="226" t="s">
        <v>138</v>
      </c>
      <c r="E268" s="237" t="s">
        <v>19</v>
      </c>
      <c r="F268" s="238" t="s">
        <v>82</v>
      </c>
      <c r="G268" s="236"/>
      <c r="H268" s="239">
        <v>1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138</v>
      </c>
      <c r="AU268" s="245" t="s">
        <v>84</v>
      </c>
      <c r="AV268" s="13" t="s">
        <v>84</v>
      </c>
      <c r="AW268" s="13" t="s">
        <v>36</v>
      </c>
      <c r="AX268" s="13" t="s">
        <v>82</v>
      </c>
      <c r="AY268" s="245" t="s">
        <v>128</v>
      </c>
    </row>
    <row r="269" spans="2:65" s="1" customFormat="1" ht="16.5" customHeight="1">
      <c r="B269" s="38"/>
      <c r="C269" s="211" t="s">
        <v>385</v>
      </c>
      <c r="D269" s="211" t="s">
        <v>131</v>
      </c>
      <c r="E269" s="212" t="s">
        <v>386</v>
      </c>
      <c r="F269" s="213" t="s">
        <v>387</v>
      </c>
      <c r="G269" s="214" t="s">
        <v>276</v>
      </c>
      <c r="H269" s="215">
        <v>1</v>
      </c>
      <c r="I269" s="216"/>
      <c r="J269" s="217">
        <f>ROUND(I269*H269,2)</f>
        <v>0</v>
      </c>
      <c r="K269" s="213" t="s">
        <v>19</v>
      </c>
      <c r="L269" s="43"/>
      <c r="M269" s="218" t="s">
        <v>19</v>
      </c>
      <c r="N269" s="219" t="s">
        <v>46</v>
      </c>
      <c r="O269" s="83"/>
      <c r="P269" s="220">
        <f>O269*H269</f>
        <v>0</v>
      </c>
      <c r="Q269" s="220">
        <v>0.00312</v>
      </c>
      <c r="R269" s="220">
        <f>Q269*H269</f>
        <v>0.00312</v>
      </c>
      <c r="S269" s="220">
        <v>0</v>
      </c>
      <c r="T269" s="221">
        <f>S269*H269</f>
        <v>0</v>
      </c>
      <c r="AR269" s="222" t="s">
        <v>207</v>
      </c>
      <c r="AT269" s="222" t="s">
        <v>131</v>
      </c>
      <c r="AU269" s="222" t="s">
        <v>84</v>
      </c>
      <c r="AY269" s="17" t="s">
        <v>128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7" t="s">
        <v>82</v>
      </c>
      <c r="BK269" s="223">
        <f>ROUND(I269*H269,2)</f>
        <v>0</v>
      </c>
      <c r="BL269" s="17" t="s">
        <v>207</v>
      </c>
      <c r="BM269" s="222" t="s">
        <v>388</v>
      </c>
    </row>
    <row r="270" spans="2:51" s="12" customFormat="1" ht="12">
      <c r="B270" s="224"/>
      <c r="C270" s="225"/>
      <c r="D270" s="226" t="s">
        <v>138</v>
      </c>
      <c r="E270" s="227" t="s">
        <v>19</v>
      </c>
      <c r="F270" s="228" t="s">
        <v>139</v>
      </c>
      <c r="G270" s="225"/>
      <c r="H270" s="227" t="s">
        <v>19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AT270" s="234" t="s">
        <v>138</v>
      </c>
      <c r="AU270" s="234" t="s">
        <v>84</v>
      </c>
      <c r="AV270" s="12" t="s">
        <v>82</v>
      </c>
      <c r="AW270" s="12" t="s">
        <v>36</v>
      </c>
      <c r="AX270" s="12" t="s">
        <v>75</v>
      </c>
      <c r="AY270" s="234" t="s">
        <v>128</v>
      </c>
    </row>
    <row r="271" spans="2:51" s="13" customFormat="1" ht="12">
      <c r="B271" s="235"/>
      <c r="C271" s="236"/>
      <c r="D271" s="226" t="s">
        <v>138</v>
      </c>
      <c r="E271" s="237" t="s">
        <v>19</v>
      </c>
      <c r="F271" s="238" t="s">
        <v>82</v>
      </c>
      <c r="G271" s="236"/>
      <c r="H271" s="239">
        <v>1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138</v>
      </c>
      <c r="AU271" s="245" t="s">
        <v>84</v>
      </c>
      <c r="AV271" s="13" t="s">
        <v>84</v>
      </c>
      <c r="AW271" s="13" t="s">
        <v>36</v>
      </c>
      <c r="AX271" s="13" t="s">
        <v>82</v>
      </c>
      <c r="AY271" s="245" t="s">
        <v>128</v>
      </c>
    </row>
    <row r="272" spans="2:65" s="1" customFormat="1" ht="16.5" customHeight="1">
      <c r="B272" s="38"/>
      <c r="C272" s="211" t="s">
        <v>389</v>
      </c>
      <c r="D272" s="211" t="s">
        <v>131</v>
      </c>
      <c r="E272" s="212" t="s">
        <v>390</v>
      </c>
      <c r="F272" s="213" t="s">
        <v>391</v>
      </c>
      <c r="G272" s="214" t="s">
        <v>276</v>
      </c>
      <c r="H272" s="215">
        <v>1</v>
      </c>
      <c r="I272" s="216"/>
      <c r="J272" s="217">
        <f>ROUND(I272*H272,2)</f>
        <v>0</v>
      </c>
      <c r="K272" s="213" t="s">
        <v>19</v>
      </c>
      <c r="L272" s="43"/>
      <c r="M272" s="218" t="s">
        <v>19</v>
      </c>
      <c r="N272" s="219" t="s">
        <v>46</v>
      </c>
      <c r="O272" s="83"/>
      <c r="P272" s="220">
        <f>O272*H272</f>
        <v>0</v>
      </c>
      <c r="Q272" s="220">
        <v>0.00312</v>
      </c>
      <c r="R272" s="220">
        <f>Q272*H272</f>
        <v>0.00312</v>
      </c>
      <c r="S272" s="220">
        <v>0</v>
      </c>
      <c r="T272" s="221">
        <f>S272*H272</f>
        <v>0</v>
      </c>
      <c r="AR272" s="222" t="s">
        <v>207</v>
      </c>
      <c r="AT272" s="222" t="s">
        <v>131</v>
      </c>
      <c r="AU272" s="222" t="s">
        <v>84</v>
      </c>
      <c r="AY272" s="17" t="s">
        <v>128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7" t="s">
        <v>82</v>
      </c>
      <c r="BK272" s="223">
        <f>ROUND(I272*H272,2)</f>
        <v>0</v>
      </c>
      <c r="BL272" s="17" t="s">
        <v>207</v>
      </c>
      <c r="BM272" s="222" t="s">
        <v>392</v>
      </c>
    </row>
    <row r="273" spans="2:51" s="12" customFormat="1" ht="12">
      <c r="B273" s="224"/>
      <c r="C273" s="225"/>
      <c r="D273" s="226" t="s">
        <v>138</v>
      </c>
      <c r="E273" s="227" t="s">
        <v>19</v>
      </c>
      <c r="F273" s="228" t="s">
        <v>139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138</v>
      </c>
      <c r="AU273" s="234" t="s">
        <v>84</v>
      </c>
      <c r="AV273" s="12" t="s">
        <v>82</v>
      </c>
      <c r="AW273" s="12" t="s">
        <v>36</v>
      </c>
      <c r="AX273" s="12" t="s">
        <v>75</v>
      </c>
      <c r="AY273" s="234" t="s">
        <v>128</v>
      </c>
    </row>
    <row r="274" spans="2:51" s="13" customFormat="1" ht="12">
      <c r="B274" s="235"/>
      <c r="C274" s="236"/>
      <c r="D274" s="226" t="s">
        <v>138</v>
      </c>
      <c r="E274" s="237" t="s">
        <v>19</v>
      </c>
      <c r="F274" s="238" t="s">
        <v>82</v>
      </c>
      <c r="G274" s="236"/>
      <c r="H274" s="239">
        <v>1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138</v>
      </c>
      <c r="AU274" s="245" t="s">
        <v>84</v>
      </c>
      <c r="AV274" s="13" t="s">
        <v>84</v>
      </c>
      <c r="AW274" s="13" t="s">
        <v>36</v>
      </c>
      <c r="AX274" s="13" t="s">
        <v>82</v>
      </c>
      <c r="AY274" s="245" t="s">
        <v>128</v>
      </c>
    </row>
    <row r="275" spans="2:65" s="1" customFormat="1" ht="16.5" customHeight="1">
      <c r="B275" s="38"/>
      <c r="C275" s="211" t="s">
        <v>393</v>
      </c>
      <c r="D275" s="211" t="s">
        <v>131</v>
      </c>
      <c r="E275" s="212" t="s">
        <v>394</v>
      </c>
      <c r="F275" s="213" t="s">
        <v>395</v>
      </c>
      <c r="G275" s="214" t="s">
        <v>276</v>
      </c>
      <c r="H275" s="215">
        <v>1</v>
      </c>
      <c r="I275" s="216"/>
      <c r="J275" s="217">
        <f>ROUND(I275*H275,2)</f>
        <v>0</v>
      </c>
      <c r="K275" s="213" t="s">
        <v>19</v>
      </c>
      <c r="L275" s="43"/>
      <c r="M275" s="218" t="s">
        <v>19</v>
      </c>
      <c r="N275" s="219" t="s">
        <v>46</v>
      </c>
      <c r="O275" s="83"/>
      <c r="P275" s="220">
        <f>O275*H275</f>
        <v>0</v>
      </c>
      <c r="Q275" s="220">
        <v>0.00312</v>
      </c>
      <c r="R275" s="220">
        <f>Q275*H275</f>
        <v>0.00312</v>
      </c>
      <c r="S275" s="220">
        <v>0</v>
      </c>
      <c r="T275" s="221">
        <f>S275*H275</f>
        <v>0</v>
      </c>
      <c r="AR275" s="222" t="s">
        <v>207</v>
      </c>
      <c r="AT275" s="222" t="s">
        <v>131</v>
      </c>
      <c r="AU275" s="222" t="s">
        <v>84</v>
      </c>
      <c r="AY275" s="17" t="s">
        <v>128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7" t="s">
        <v>82</v>
      </c>
      <c r="BK275" s="223">
        <f>ROUND(I275*H275,2)</f>
        <v>0</v>
      </c>
      <c r="BL275" s="17" t="s">
        <v>207</v>
      </c>
      <c r="BM275" s="222" t="s">
        <v>396</v>
      </c>
    </row>
    <row r="276" spans="2:51" s="12" customFormat="1" ht="12">
      <c r="B276" s="224"/>
      <c r="C276" s="225"/>
      <c r="D276" s="226" t="s">
        <v>138</v>
      </c>
      <c r="E276" s="227" t="s">
        <v>19</v>
      </c>
      <c r="F276" s="228" t="s">
        <v>139</v>
      </c>
      <c r="G276" s="225"/>
      <c r="H276" s="227" t="s">
        <v>19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138</v>
      </c>
      <c r="AU276" s="234" t="s">
        <v>84</v>
      </c>
      <c r="AV276" s="12" t="s">
        <v>82</v>
      </c>
      <c r="AW276" s="12" t="s">
        <v>36</v>
      </c>
      <c r="AX276" s="12" t="s">
        <v>75</v>
      </c>
      <c r="AY276" s="234" t="s">
        <v>128</v>
      </c>
    </row>
    <row r="277" spans="2:51" s="13" customFormat="1" ht="12">
      <c r="B277" s="235"/>
      <c r="C277" s="236"/>
      <c r="D277" s="226" t="s">
        <v>138</v>
      </c>
      <c r="E277" s="237" t="s">
        <v>19</v>
      </c>
      <c r="F277" s="238" t="s">
        <v>82</v>
      </c>
      <c r="G277" s="236"/>
      <c r="H277" s="239">
        <v>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138</v>
      </c>
      <c r="AU277" s="245" t="s">
        <v>84</v>
      </c>
      <c r="AV277" s="13" t="s">
        <v>84</v>
      </c>
      <c r="AW277" s="13" t="s">
        <v>36</v>
      </c>
      <c r="AX277" s="13" t="s">
        <v>82</v>
      </c>
      <c r="AY277" s="245" t="s">
        <v>128</v>
      </c>
    </row>
    <row r="278" spans="2:65" s="1" customFormat="1" ht="16.5" customHeight="1">
      <c r="B278" s="38"/>
      <c r="C278" s="211" t="s">
        <v>397</v>
      </c>
      <c r="D278" s="211" t="s">
        <v>131</v>
      </c>
      <c r="E278" s="212" t="s">
        <v>398</v>
      </c>
      <c r="F278" s="213" t="s">
        <v>399</v>
      </c>
      <c r="G278" s="214" t="s">
        <v>400</v>
      </c>
      <c r="H278" s="215">
        <v>4</v>
      </c>
      <c r="I278" s="216"/>
      <c r="J278" s="217">
        <f>ROUND(I278*H278,2)</f>
        <v>0</v>
      </c>
      <c r="K278" s="213" t="s">
        <v>19</v>
      </c>
      <c r="L278" s="43"/>
      <c r="M278" s="218" t="s">
        <v>19</v>
      </c>
      <c r="N278" s="219" t="s">
        <v>46</v>
      </c>
      <c r="O278" s="83"/>
      <c r="P278" s="220">
        <f>O278*H278</f>
        <v>0</v>
      </c>
      <c r="Q278" s="220">
        <v>0.00312</v>
      </c>
      <c r="R278" s="220">
        <f>Q278*H278</f>
        <v>0.01248</v>
      </c>
      <c r="S278" s="220">
        <v>0</v>
      </c>
      <c r="T278" s="221">
        <f>S278*H278</f>
        <v>0</v>
      </c>
      <c r="AR278" s="222" t="s">
        <v>207</v>
      </c>
      <c r="AT278" s="222" t="s">
        <v>131</v>
      </c>
      <c r="AU278" s="222" t="s">
        <v>84</v>
      </c>
      <c r="AY278" s="17" t="s">
        <v>128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7" t="s">
        <v>82</v>
      </c>
      <c r="BK278" s="223">
        <f>ROUND(I278*H278,2)</f>
        <v>0</v>
      </c>
      <c r="BL278" s="17" t="s">
        <v>207</v>
      </c>
      <c r="BM278" s="222" t="s">
        <v>401</v>
      </c>
    </row>
    <row r="279" spans="2:51" s="12" customFormat="1" ht="12">
      <c r="B279" s="224"/>
      <c r="C279" s="225"/>
      <c r="D279" s="226" t="s">
        <v>138</v>
      </c>
      <c r="E279" s="227" t="s">
        <v>19</v>
      </c>
      <c r="F279" s="228" t="s">
        <v>139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138</v>
      </c>
      <c r="AU279" s="234" t="s">
        <v>84</v>
      </c>
      <c r="AV279" s="12" t="s">
        <v>82</v>
      </c>
      <c r="AW279" s="12" t="s">
        <v>36</v>
      </c>
      <c r="AX279" s="12" t="s">
        <v>75</v>
      </c>
      <c r="AY279" s="234" t="s">
        <v>128</v>
      </c>
    </row>
    <row r="280" spans="2:51" s="13" customFormat="1" ht="12">
      <c r="B280" s="235"/>
      <c r="C280" s="236"/>
      <c r="D280" s="226" t="s">
        <v>138</v>
      </c>
      <c r="E280" s="237" t="s">
        <v>19</v>
      </c>
      <c r="F280" s="238" t="s">
        <v>136</v>
      </c>
      <c r="G280" s="236"/>
      <c r="H280" s="239">
        <v>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138</v>
      </c>
      <c r="AU280" s="245" t="s">
        <v>84</v>
      </c>
      <c r="AV280" s="13" t="s">
        <v>84</v>
      </c>
      <c r="AW280" s="13" t="s">
        <v>36</v>
      </c>
      <c r="AX280" s="13" t="s">
        <v>82</v>
      </c>
      <c r="AY280" s="245" t="s">
        <v>128</v>
      </c>
    </row>
    <row r="281" spans="2:65" s="1" customFormat="1" ht="24" customHeight="1">
      <c r="B281" s="38"/>
      <c r="C281" s="211" t="s">
        <v>402</v>
      </c>
      <c r="D281" s="211" t="s">
        <v>131</v>
      </c>
      <c r="E281" s="212" t="s">
        <v>403</v>
      </c>
      <c r="F281" s="213" t="s">
        <v>404</v>
      </c>
      <c r="G281" s="214" t="s">
        <v>239</v>
      </c>
      <c r="H281" s="215">
        <v>0.086</v>
      </c>
      <c r="I281" s="216"/>
      <c r="J281" s="217">
        <f>ROUND(I281*H281,2)</f>
        <v>0</v>
      </c>
      <c r="K281" s="213" t="s">
        <v>135</v>
      </c>
      <c r="L281" s="43"/>
      <c r="M281" s="218" t="s">
        <v>19</v>
      </c>
      <c r="N281" s="219" t="s">
        <v>46</v>
      </c>
      <c r="O281" s="83"/>
      <c r="P281" s="220">
        <f>O281*H281</f>
        <v>0</v>
      </c>
      <c r="Q281" s="220">
        <v>0</v>
      </c>
      <c r="R281" s="220">
        <f>Q281*H281</f>
        <v>0</v>
      </c>
      <c r="S281" s="220">
        <v>0</v>
      </c>
      <c r="T281" s="221">
        <f>S281*H281</f>
        <v>0</v>
      </c>
      <c r="AR281" s="222" t="s">
        <v>207</v>
      </c>
      <c r="AT281" s="222" t="s">
        <v>131</v>
      </c>
      <c r="AU281" s="222" t="s">
        <v>84</v>
      </c>
      <c r="AY281" s="17" t="s">
        <v>128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7" t="s">
        <v>82</v>
      </c>
      <c r="BK281" s="223">
        <f>ROUND(I281*H281,2)</f>
        <v>0</v>
      </c>
      <c r="BL281" s="17" t="s">
        <v>207</v>
      </c>
      <c r="BM281" s="222" t="s">
        <v>405</v>
      </c>
    </row>
    <row r="282" spans="2:65" s="1" customFormat="1" ht="24" customHeight="1">
      <c r="B282" s="38"/>
      <c r="C282" s="211" t="s">
        <v>406</v>
      </c>
      <c r="D282" s="211" t="s">
        <v>131</v>
      </c>
      <c r="E282" s="212" t="s">
        <v>407</v>
      </c>
      <c r="F282" s="213" t="s">
        <v>408</v>
      </c>
      <c r="G282" s="214" t="s">
        <v>239</v>
      </c>
      <c r="H282" s="215">
        <v>0.086</v>
      </c>
      <c r="I282" s="216"/>
      <c r="J282" s="217">
        <f>ROUND(I282*H282,2)</f>
        <v>0</v>
      </c>
      <c r="K282" s="213" t="s">
        <v>135</v>
      </c>
      <c r="L282" s="43"/>
      <c r="M282" s="218" t="s">
        <v>19</v>
      </c>
      <c r="N282" s="219" t="s">
        <v>46</v>
      </c>
      <c r="O282" s="83"/>
      <c r="P282" s="220">
        <f>O282*H282</f>
        <v>0</v>
      </c>
      <c r="Q282" s="220">
        <v>0</v>
      </c>
      <c r="R282" s="220">
        <f>Q282*H282</f>
        <v>0</v>
      </c>
      <c r="S282" s="220">
        <v>0</v>
      </c>
      <c r="T282" s="221">
        <f>S282*H282</f>
        <v>0</v>
      </c>
      <c r="AR282" s="222" t="s">
        <v>207</v>
      </c>
      <c r="AT282" s="222" t="s">
        <v>131</v>
      </c>
      <c r="AU282" s="222" t="s">
        <v>84</v>
      </c>
      <c r="AY282" s="17" t="s">
        <v>128</v>
      </c>
      <c r="BE282" s="223">
        <f>IF(N282="základní",J282,0)</f>
        <v>0</v>
      </c>
      <c r="BF282" s="223">
        <f>IF(N282="snížená",J282,0)</f>
        <v>0</v>
      </c>
      <c r="BG282" s="223">
        <f>IF(N282="zákl. přenesená",J282,0)</f>
        <v>0</v>
      </c>
      <c r="BH282" s="223">
        <f>IF(N282="sníž. přenesená",J282,0)</f>
        <v>0</v>
      </c>
      <c r="BI282" s="223">
        <f>IF(N282="nulová",J282,0)</f>
        <v>0</v>
      </c>
      <c r="BJ282" s="17" t="s">
        <v>82</v>
      </c>
      <c r="BK282" s="223">
        <f>ROUND(I282*H282,2)</f>
        <v>0</v>
      </c>
      <c r="BL282" s="17" t="s">
        <v>207</v>
      </c>
      <c r="BM282" s="222" t="s">
        <v>409</v>
      </c>
    </row>
    <row r="283" spans="2:63" s="11" customFormat="1" ht="22.8" customHeight="1">
      <c r="B283" s="195"/>
      <c r="C283" s="196"/>
      <c r="D283" s="197" t="s">
        <v>74</v>
      </c>
      <c r="E283" s="209" t="s">
        <v>410</v>
      </c>
      <c r="F283" s="209" t="s">
        <v>411</v>
      </c>
      <c r="G283" s="196"/>
      <c r="H283" s="196"/>
      <c r="I283" s="199"/>
      <c r="J283" s="210">
        <f>BK283</f>
        <v>0</v>
      </c>
      <c r="K283" s="196"/>
      <c r="L283" s="201"/>
      <c r="M283" s="202"/>
      <c r="N283" s="203"/>
      <c r="O283" s="203"/>
      <c r="P283" s="204">
        <f>SUM(P284:P300)</f>
        <v>0</v>
      </c>
      <c r="Q283" s="203"/>
      <c r="R283" s="204">
        <f>SUM(R284:R300)</f>
        <v>0.24093599999999998</v>
      </c>
      <c r="S283" s="203"/>
      <c r="T283" s="205">
        <f>SUM(T284:T300)</f>
        <v>0.0636</v>
      </c>
      <c r="AR283" s="206" t="s">
        <v>84</v>
      </c>
      <c r="AT283" s="207" t="s">
        <v>74</v>
      </c>
      <c r="AU283" s="207" t="s">
        <v>82</v>
      </c>
      <c r="AY283" s="206" t="s">
        <v>128</v>
      </c>
      <c r="BK283" s="208">
        <f>SUM(BK284:BK300)</f>
        <v>0</v>
      </c>
    </row>
    <row r="284" spans="2:65" s="1" customFormat="1" ht="24" customHeight="1">
      <c r="B284" s="38"/>
      <c r="C284" s="211" t="s">
        <v>412</v>
      </c>
      <c r="D284" s="211" t="s">
        <v>131</v>
      </c>
      <c r="E284" s="212" t="s">
        <v>413</v>
      </c>
      <c r="F284" s="213" t="s">
        <v>414</v>
      </c>
      <c r="G284" s="214" t="s">
        <v>134</v>
      </c>
      <c r="H284" s="215">
        <v>7.2</v>
      </c>
      <c r="I284" s="216"/>
      <c r="J284" s="217">
        <f>ROUND(I284*H284,2)</f>
        <v>0</v>
      </c>
      <c r="K284" s="213" t="s">
        <v>135</v>
      </c>
      <c r="L284" s="43"/>
      <c r="M284" s="218" t="s">
        <v>19</v>
      </c>
      <c r="N284" s="219" t="s">
        <v>46</v>
      </c>
      <c r="O284" s="83"/>
      <c r="P284" s="220">
        <f>O284*H284</f>
        <v>0</v>
      </c>
      <c r="Q284" s="220">
        <v>0.02818</v>
      </c>
      <c r="R284" s="220">
        <f>Q284*H284</f>
        <v>0.202896</v>
      </c>
      <c r="S284" s="220">
        <v>0</v>
      </c>
      <c r="T284" s="221">
        <f>S284*H284</f>
        <v>0</v>
      </c>
      <c r="AR284" s="222" t="s">
        <v>207</v>
      </c>
      <c r="AT284" s="222" t="s">
        <v>131</v>
      </c>
      <c r="AU284" s="222" t="s">
        <v>84</v>
      </c>
      <c r="AY284" s="17" t="s">
        <v>128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7" t="s">
        <v>82</v>
      </c>
      <c r="BK284" s="223">
        <f>ROUND(I284*H284,2)</f>
        <v>0</v>
      </c>
      <c r="BL284" s="17" t="s">
        <v>207</v>
      </c>
      <c r="BM284" s="222" t="s">
        <v>415</v>
      </c>
    </row>
    <row r="285" spans="2:51" s="12" customFormat="1" ht="12">
      <c r="B285" s="224"/>
      <c r="C285" s="225"/>
      <c r="D285" s="226" t="s">
        <v>138</v>
      </c>
      <c r="E285" s="227" t="s">
        <v>19</v>
      </c>
      <c r="F285" s="228" t="s">
        <v>139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138</v>
      </c>
      <c r="AU285" s="234" t="s">
        <v>84</v>
      </c>
      <c r="AV285" s="12" t="s">
        <v>82</v>
      </c>
      <c r="AW285" s="12" t="s">
        <v>36</v>
      </c>
      <c r="AX285" s="12" t="s">
        <v>75</v>
      </c>
      <c r="AY285" s="234" t="s">
        <v>128</v>
      </c>
    </row>
    <row r="286" spans="2:51" s="13" customFormat="1" ht="12">
      <c r="B286" s="235"/>
      <c r="C286" s="236"/>
      <c r="D286" s="226" t="s">
        <v>138</v>
      </c>
      <c r="E286" s="237" t="s">
        <v>19</v>
      </c>
      <c r="F286" s="238" t="s">
        <v>416</v>
      </c>
      <c r="G286" s="236"/>
      <c r="H286" s="239">
        <v>7.2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138</v>
      </c>
      <c r="AU286" s="245" t="s">
        <v>84</v>
      </c>
      <c r="AV286" s="13" t="s">
        <v>84</v>
      </c>
      <c r="AW286" s="13" t="s">
        <v>36</v>
      </c>
      <c r="AX286" s="13" t="s">
        <v>82</v>
      </c>
      <c r="AY286" s="245" t="s">
        <v>128</v>
      </c>
    </row>
    <row r="287" spans="2:65" s="1" customFormat="1" ht="16.5" customHeight="1">
      <c r="B287" s="38"/>
      <c r="C287" s="211" t="s">
        <v>417</v>
      </c>
      <c r="D287" s="211" t="s">
        <v>131</v>
      </c>
      <c r="E287" s="212" t="s">
        <v>418</v>
      </c>
      <c r="F287" s="213" t="s">
        <v>419</v>
      </c>
      <c r="G287" s="214" t="s">
        <v>134</v>
      </c>
      <c r="H287" s="215">
        <v>7.2</v>
      </c>
      <c r="I287" s="216"/>
      <c r="J287" s="217">
        <f>ROUND(I287*H287,2)</f>
        <v>0</v>
      </c>
      <c r="K287" s="213" t="s">
        <v>135</v>
      </c>
      <c r="L287" s="43"/>
      <c r="M287" s="218" t="s">
        <v>19</v>
      </c>
      <c r="N287" s="219" t="s">
        <v>46</v>
      </c>
      <c r="O287" s="83"/>
      <c r="P287" s="220">
        <f>O287*H287</f>
        <v>0</v>
      </c>
      <c r="Q287" s="220">
        <v>0.0005</v>
      </c>
      <c r="R287" s="220">
        <f>Q287*H287</f>
        <v>0.0036000000000000003</v>
      </c>
      <c r="S287" s="220">
        <v>0</v>
      </c>
      <c r="T287" s="221">
        <f>S287*H287</f>
        <v>0</v>
      </c>
      <c r="AR287" s="222" t="s">
        <v>207</v>
      </c>
      <c r="AT287" s="222" t="s">
        <v>131</v>
      </c>
      <c r="AU287" s="222" t="s">
        <v>84</v>
      </c>
      <c r="AY287" s="17" t="s">
        <v>128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7" t="s">
        <v>82</v>
      </c>
      <c r="BK287" s="223">
        <f>ROUND(I287*H287,2)</f>
        <v>0</v>
      </c>
      <c r="BL287" s="17" t="s">
        <v>207</v>
      </c>
      <c r="BM287" s="222" t="s">
        <v>420</v>
      </c>
    </row>
    <row r="288" spans="2:51" s="12" customFormat="1" ht="12">
      <c r="B288" s="224"/>
      <c r="C288" s="225"/>
      <c r="D288" s="226" t="s">
        <v>138</v>
      </c>
      <c r="E288" s="227" t="s">
        <v>19</v>
      </c>
      <c r="F288" s="228" t="s">
        <v>139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138</v>
      </c>
      <c r="AU288" s="234" t="s">
        <v>84</v>
      </c>
      <c r="AV288" s="12" t="s">
        <v>82</v>
      </c>
      <c r="AW288" s="12" t="s">
        <v>36</v>
      </c>
      <c r="AX288" s="12" t="s">
        <v>75</v>
      </c>
      <c r="AY288" s="234" t="s">
        <v>128</v>
      </c>
    </row>
    <row r="289" spans="2:51" s="13" customFormat="1" ht="12">
      <c r="B289" s="235"/>
      <c r="C289" s="236"/>
      <c r="D289" s="226" t="s">
        <v>138</v>
      </c>
      <c r="E289" s="237" t="s">
        <v>19</v>
      </c>
      <c r="F289" s="238" t="s">
        <v>416</v>
      </c>
      <c r="G289" s="236"/>
      <c r="H289" s="239">
        <v>7.2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138</v>
      </c>
      <c r="AU289" s="245" t="s">
        <v>84</v>
      </c>
      <c r="AV289" s="13" t="s">
        <v>84</v>
      </c>
      <c r="AW289" s="13" t="s">
        <v>36</v>
      </c>
      <c r="AX289" s="13" t="s">
        <v>82</v>
      </c>
      <c r="AY289" s="245" t="s">
        <v>128</v>
      </c>
    </row>
    <row r="290" spans="2:65" s="1" customFormat="1" ht="24" customHeight="1">
      <c r="B290" s="38"/>
      <c r="C290" s="211" t="s">
        <v>421</v>
      </c>
      <c r="D290" s="211" t="s">
        <v>131</v>
      </c>
      <c r="E290" s="212" t="s">
        <v>422</v>
      </c>
      <c r="F290" s="213" t="s">
        <v>423</v>
      </c>
      <c r="G290" s="214" t="s">
        <v>167</v>
      </c>
      <c r="H290" s="215">
        <v>1</v>
      </c>
      <c r="I290" s="216"/>
      <c r="J290" s="217">
        <f>ROUND(I290*H290,2)</f>
        <v>0</v>
      </c>
      <c r="K290" s="213" t="s">
        <v>135</v>
      </c>
      <c r="L290" s="43"/>
      <c r="M290" s="218" t="s">
        <v>19</v>
      </c>
      <c r="N290" s="219" t="s">
        <v>46</v>
      </c>
      <c r="O290" s="83"/>
      <c r="P290" s="220">
        <f>O290*H290</f>
        <v>0</v>
      </c>
      <c r="Q290" s="220">
        <v>0.00951</v>
      </c>
      <c r="R290" s="220">
        <f>Q290*H290</f>
        <v>0.00951</v>
      </c>
      <c r="S290" s="220">
        <v>0.0636</v>
      </c>
      <c r="T290" s="221">
        <f>S290*H290</f>
        <v>0.0636</v>
      </c>
      <c r="AR290" s="222" t="s">
        <v>207</v>
      </c>
      <c r="AT290" s="222" t="s">
        <v>131</v>
      </c>
      <c r="AU290" s="222" t="s">
        <v>84</v>
      </c>
      <c r="AY290" s="17" t="s">
        <v>128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7" t="s">
        <v>82</v>
      </c>
      <c r="BK290" s="223">
        <f>ROUND(I290*H290,2)</f>
        <v>0</v>
      </c>
      <c r="BL290" s="17" t="s">
        <v>207</v>
      </c>
      <c r="BM290" s="222" t="s">
        <v>424</v>
      </c>
    </row>
    <row r="291" spans="2:51" s="12" customFormat="1" ht="12">
      <c r="B291" s="224"/>
      <c r="C291" s="225"/>
      <c r="D291" s="226" t="s">
        <v>138</v>
      </c>
      <c r="E291" s="227" t="s">
        <v>19</v>
      </c>
      <c r="F291" s="228" t="s">
        <v>139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138</v>
      </c>
      <c r="AU291" s="234" t="s">
        <v>84</v>
      </c>
      <c r="AV291" s="12" t="s">
        <v>82</v>
      </c>
      <c r="AW291" s="12" t="s">
        <v>36</v>
      </c>
      <c r="AX291" s="12" t="s">
        <v>75</v>
      </c>
      <c r="AY291" s="234" t="s">
        <v>128</v>
      </c>
    </row>
    <row r="292" spans="2:51" s="13" customFormat="1" ht="12">
      <c r="B292" s="235"/>
      <c r="C292" s="236"/>
      <c r="D292" s="226" t="s">
        <v>138</v>
      </c>
      <c r="E292" s="237" t="s">
        <v>19</v>
      </c>
      <c r="F292" s="238" t="s">
        <v>82</v>
      </c>
      <c r="G292" s="236"/>
      <c r="H292" s="239">
        <v>1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138</v>
      </c>
      <c r="AU292" s="245" t="s">
        <v>84</v>
      </c>
      <c r="AV292" s="13" t="s">
        <v>84</v>
      </c>
      <c r="AW292" s="13" t="s">
        <v>36</v>
      </c>
      <c r="AX292" s="13" t="s">
        <v>82</v>
      </c>
      <c r="AY292" s="245" t="s">
        <v>128</v>
      </c>
    </row>
    <row r="293" spans="2:65" s="1" customFormat="1" ht="24" customHeight="1">
      <c r="B293" s="38"/>
      <c r="C293" s="211" t="s">
        <v>425</v>
      </c>
      <c r="D293" s="211" t="s">
        <v>131</v>
      </c>
      <c r="E293" s="212" t="s">
        <v>426</v>
      </c>
      <c r="F293" s="213" t="s">
        <v>427</v>
      </c>
      <c r="G293" s="214" t="s">
        <v>167</v>
      </c>
      <c r="H293" s="215">
        <v>1</v>
      </c>
      <c r="I293" s="216"/>
      <c r="J293" s="217">
        <f>ROUND(I293*H293,2)</f>
        <v>0</v>
      </c>
      <c r="K293" s="213" t="s">
        <v>135</v>
      </c>
      <c r="L293" s="43"/>
      <c r="M293" s="218" t="s">
        <v>19</v>
      </c>
      <c r="N293" s="219" t="s">
        <v>46</v>
      </c>
      <c r="O293" s="83"/>
      <c r="P293" s="220">
        <f>O293*H293</f>
        <v>0</v>
      </c>
      <c r="Q293" s="220">
        <v>0.00022</v>
      </c>
      <c r="R293" s="220">
        <f>Q293*H293</f>
        <v>0.00022</v>
      </c>
      <c r="S293" s="220">
        <v>0</v>
      </c>
      <c r="T293" s="221">
        <f>S293*H293</f>
        <v>0</v>
      </c>
      <c r="AR293" s="222" t="s">
        <v>207</v>
      </c>
      <c r="AT293" s="222" t="s">
        <v>131</v>
      </c>
      <c r="AU293" s="222" t="s">
        <v>84</v>
      </c>
      <c r="AY293" s="17" t="s">
        <v>128</v>
      </c>
      <c r="BE293" s="223">
        <f>IF(N293="základní",J293,0)</f>
        <v>0</v>
      </c>
      <c r="BF293" s="223">
        <f>IF(N293="snížená",J293,0)</f>
        <v>0</v>
      </c>
      <c r="BG293" s="223">
        <f>IF(N293="zákl. přenesená",J293,0)</f>
        <v>0</v>
      </c>
      <c r="BH293" s="223">
        <f>IF(N293="sníž. přenesená",J293,0)</f>
        <v>0</v>
      </c>
      <c r="BI293" s="223">
        <f>IF(N293="nulová",J293,0)</f>
        <v>0</v>
      </c>
      <c r="BJ293" s="17" t="s">
        <v>82</v>
      </c>
      <c r="BK293" s="223">
        <f>ROUND(I293*H293,2)</f>
        <v>0</v>
      </c>
      <c r="BL293" s="17" t="s">
        <v>207</v>
      </c>
      <c r="BM293" s="222" t="s">
        <v>428</v>
      </c>
    </row>
    <row r="294" spans="2:51" s="12" customFormat="1" ht="12">
      <c r="B294" s="224"/>
      <c r="C294" s="225"/>
      <c r="D294" s="226" t="s">
        <v>138</v>
      </c>
      <c r="E294" s="227" t="s">
        <v>19</v>
      </c>
      <c r="F294" s="228" t="s">
        <v>139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138</v>
      </c>
      <c r="AU294" s="234" t="s">
        <v>84</v>
      </c>
      <c r="AV294" s="12" t="s">
        <v>82</v>
      </c>
      <c r="AW294" s="12" t="s">
        <v>36</v>
      </c>
      <c r="AX294" s="12" t="s">
        <v>75</v>
      </c>
      <c r="AY294" s="234" t="s">
        <v>128</v>
      </c>
    </row>
    <row r="295" spans="2:51" s="13" customFormat="1" ht="12">
      <c r="B295" s="235"/>
      <c r="C295" s="236"/>
      <c r="D295" s="226" t="s">
        <v>138</v>
      </c>
      <c r="E295" s="237" t="s">
        <v>19</v>
      </c>
      <c r="F295" s="238" t="s">
        <v>82</v>
      </c>
      <c r="G295" s="236"/>
      <c r="H295" s="239">
        <v>1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138</v>
      </c>
      <c r="AU295" s="245" t="s">
        <v>84</v>
      </c>
      <c r="AV295" s="13" t="s">
        <v>84</v>
      </c>
      <c r="AW295" s="13" t="s">
        <v>36</v>
      </c>
      <c r="AX295" s="13" t="s">
        <v>82</v>
      </c>
      <c r="AY295" s="245" t="s">
        <v>128</v>
      </c>
    </row>
    <row r="296" spans="2:65" s="1" customFormat="1" ht="16.5" customHeight="1">
      <c r="B296" s="38"/>
      <c r="C296" s="257" t="s">
        <v>429</v>
      </c>
      <c r="D296" s="257" t="s">
        <v>297</v>
      </c>
      <c r="E296" s="258" t="s">
        <v>430</v>
      </c>
      <c r="F296" s="259" t="s">
        <v>431</v>
      </c>
      <c r="G296" s="260" t="s">
        <v>167</v>
      </c>
      <c r="H296" s="261">
        <v>1</v>
      </c>
      <c r="I296" s="262"/>
      <c r="J296" s="263">
        <f>ROUND(I296*H296,2)</f>
        <v>0</v>
      </c>
      <c r="K296" s="259" t="s">
        <v>135</v>
      </c>
      <c r="L296" s="264"/>
      <c r="M296" s="265" t="s">
        <v>19</v>
      </c>
      <c r="N296" s="266" t="s">
        <v>46</v>
      </c>
      <c r="O296" s="83"/>
      <c r="P296" s="220">
        <f>O296*H296</f>
        <v>0</v>
      </c>
      <c r="Q296" s="220">
        <v>0.02471</v>
      </c>
      <c r="R296" s="220">
        <f>Q296*H296</f>
        <v>0.02471</v>
      </c>
      <c r="S296" s="220">
        <v>0</v>
      </c>
      <c r="T296" s="221">
        <f>S296*H296</f>
        <v>0</v>
      </c>
      <c r="AR296" s="222" t="s">
        <v>291</v>
      </c>
      <c r="AT296" s="222" t="s">
        <v>297</v>
      </c>
      <c r="AU296" s="222" t="s">
        <v>84</v>
      </c>
      <c r="AY296" s="17" t="s">
        <v>128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7" t="s">
        <v>82</v>
      </c>
      <c r="BK296" s="223">
        <f>ROUND(I296*H296,2)</f>
        <v>0</v>
      </c>
      <c r="BL296" s="17" t="s">
        <v>207</v>
      </c>
      <c r="BM296" s="222" t="s">
        <v>432</v>
      </c>
    </row>
    <row r="297" spans="2:51" s="12" customFormat="1" ht="12">
      <c r="B297" s="224"/>
      <c r="C297" s="225"/>
      <c r="D297" s="226" t="s">
        <v>138</v>
      </c>
      <c r="E297" s="227" t="s">
        <v>19</v>
      </c>
      <c r="F297" s="228" t="s">
        <v>139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138</v>
      </c>
      <c r="AU297" s="234" t="s">
        <v>84</v>
      </c>
      <c r="AV297" s="12" t="s">
        <v>82</v>
      </c>
      <c r="AW297" s="12" t="s">
        <v>36</v>
      </c>
      <c r="AX297" s="12" t="s">
        <v>75</v>
      </c>
      <c r="AY297" s="234" t="s">
        <v>128</v>
      </c>
    </row>
    <row r="298" spans="2:51" s="13" customFormat="1" ht="12">
      <c r="B298" s="235"/>
      <c r="C298" s="236"/>
      <c r="D298" s="226" t="s">
        <v>138</v>
      </c>
      <c r="E298" s="237" t="s">
        <v>19</v>
      </c>
      <c r="F298" s="238" t="s">
        <v>82</v>
      </c>
      <c r="G298" s="236"/>
      <c r="H298" s="239">
        <v>1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138</v>
      </c>
      <c r="AU298" s="245" t="s">
        <v>84</v>
      </c>
      <c r="AV298" s="13" t="s">
        <v>84</v>
      </c>
      <c r="AW298" s="13" t="s">
        <v>36</v>
      </c>
      <c r="AX298" s="13" t="s">
        <v>82</v>
      </c>
      <c r="AY298" s="245" t="s">
        <v>128</v>
      </c>
    </row>
    <row r="299" spans="2:65" s="1" customFormat="1" ht="36" customHeight="1">
      <c r="B299" s="38"/>
      <c r="C299" s="211" t="s">
        <v>433</v>
      </c>
      <c r="D299" s="211" t="s">
        <v>131</v>
      </c>
      <c r="E299" s="212" t="s">
        <v>434</v>
      </c>
      <c r="F299" s="213" t="s">
        <v>435</v>
      </c>
      <c r="G299" s="214" t="s">
        <v>239</v>
      </c>
      <c r="H299" s="215">
        <v>0.241</v>
      </c>
      <c r="I299" s="216"/>
      <c r="J299" s="217">
        <f>ROUND(I299*H299,2)</f>
        <v>0</v>
      </c>
      <c r="K299" s="213" t="s">
        <v>135</v>
      </c>
      <c r="L299" s="43"/>
      <c r="M299" s="218" t="s">
        <v>19</v>
      </c>
      <c r="N299" s="219" t="s">
        <v>46</v>
      </c>
      <c r="O299" s="83"/>
      <c r="P299" s="220">
        <f>O299*H299</f>
        <v>0</v>
      </c>
      <c r="Q299" s="220">
        <v>0</v>
      </c>
      <c r="R299" s="220">
        <f>Q299*H299</f>
        <v>0</v>
      </c>
      <c r="S299" s="220">
        <v>0</v>
      </c>
      <c r="T299" s="221">
        <f>S299*H299</f>
        <v>0</v>
      </c>
      <c r="AR299" s="222" t="s">
        <v>207</v>
      </c>
      <c r="AT299" s="222" t="s">
        <v>131</v>
      </c>
      <c r="AU299" s="222" t="s">
        <v>84</v>
      </c>
      <c r="AY299" s="17" t="s">
        <v>128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7" t="s">
        <v>82</v>
      </c>
      <c r="BK299" s="223">
        <f>ROUND(I299*H299,2)</f>
        <v>0</v>
      </c>
      <c r="BL299" s="17" t="s">
        <v>207</v>
      </c>
      <c r="BM299" s="222" t="s">
        <v>436</v>
      </c>
    </row>
    <row r="300" spans="2:65" s="1" customFormat="1" ht="24" customHeight="1">
      <c r="B300" s="38"/>
      <c r="C300" s="211" t="s">
        <v>437</v>
      </c>
      <c r="D300" s="211" t="s">
        <v>131</v>
      </c>
      <c r="E300" s="212" t="s">
        <v>438</v>
      </c>
      <c r="F300" s="213" t="s">
        <v>439</v>
      </c>
      <c r="G300" s="214" t="s">
        <v>239</v>
      </c>
      <c r="H300" s="215">
        <v>0.241</v>
      </c>
      <c r="I300" s="216"/>
      <c r="J300" s="217">
        <f>ROUND(I300*H300,2)</f>
        <v>0</v>
      </c>
      <c r="K300" s="213" t="s">
        <v>135</v>
      </c>
      <c r="L300" s="43"/>
      <c r="M300" s="218" t="s">
        <v>19</v>
      </c>
      <c r="N300" s="219" t="s">
        <v>46</v>
      </c>
      <c r="O300" s="83"/>
      <c r="P300" s="220">
        <f>O300*H300</f>
        <v>0</v>
      </c>
      <c r="Q300" s="220">
        <v>0</v>
      </c>
      <c r="R300" s="220">
        <f>Q300*H300</f>
        <v>0</v>
      </c>
      <c r="S300" s="220">
        <v>0</v>
      </c>
      <c r="T300" s="221">
        <f>S300*H300</f>
        <v>0</v>
      </c>
      <c r="AR300" s="222" t="s">
        <v>207</v>
      </c>
      <c r="AT300" s="222" t="s">
        <v>131</v>
      </c>
      <c r="AU300" s="222" t="s">
        <v>84</v>
      </c>
      <c r="AY300" s="17" t="s">
        <v>128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7" t="s">
        <v>82</v>
      </c>
      <c r="BK300" s="223">
        <f>ROUND(I300*H300,2)</f>
        <v>0</v>
      </c>
      <c r="BL300" s="17" t="s">
        <v>207</v>
      </c>
      <c r="BM300" s="222" t="s">
        <v>440</v>
      </c>
    </row>
    <row r="301" spans="2:63" s="11" customFormat="1" ht="22.8" customHeight="1">
      <c r="B301" s="195"/>
      <c r="C301" s="196"/>
      <c r="D301" s="197" t="s">
        <v>74</v>
      </c>
      <c r="E301" s="209" t="s">
        <v>441</v>
      </c>
      <c r="F301" s="209" t="s">
        <v>442</v>
      </c>
      <c r="G301" s="196"/>
      <c r="H301" s="196"/>
      <c r="I301" s="199"/>
      <c r="J301" s="210">
        <f>BK301</f>
        <v>0</v>
      </c>
      <c r="K301" s="196"/>
      <c r="L301" s="201"/>
      <c r="M301" s="202"/>
      <c r="N301" s="203"/>
      <c r="O301" s="203"/>
      <c r="P301" s="204">
        <f>SUM(P302:P307)</f>
        <v>0</v>
      </c>
      <c r="Q301" s="203"/>
      <c r="R301" s="204">
        <f>SUM(R302:R307)</f>
        <v>0.003097</v>
      </c>
      <c r="S301" s="203"/>
      <c r="T301" s="205">
        <f>SUM(T302:T307)</f>
        <v>0</v>
      </c>
      <c r="AR301" s="206" t="s">
        <v>84</v>
      </c>
      <c r="AT301" s="207" t="s">
        <v>74</v>
      </c>
      <c r="AU301" s="207" t="s">
        <v>82</v>
      </c>
      <c r="AY301" s="206" t="s">
        <v>128</v>
      </c>
      <c r="BK301" s="208">
        <f>SUM(BK302:BK307)</f>
        <v>0</v>
      </c>
    </row>
    <row r="302" spans="2:65" s="1" customFormat="1" ht="24" customHeight="1">
      <c r="B302" s="38"/>
      <c r="C302" s="211" t="s">
        <v>443</v>
      </c>
      <c r="D302" s="211" t="s">
        <v>131</v>
      </c>
      <c r="E302" s="212" t="s">
        <v>444</v>
      </c>
      <c r="F302" s="213" t="s">
        <v>445</v>
      </c>
      <c r="G302" s="214" t="s">
        <v>190</v>
      </c>
      <c r="H302" s="215">
        <v>1.9</v>
      </c>
      <c r="I302" s="216"/>
      <c r="J302" s="217">
        <f>ROUND(I302*H302,2)</f>
        <v>0</v>
      </c>
      <c r="K302" s="213" t="s">
        <v>135</v>
      </c>
      <c r="L302" s="43"/>
      <c r="M302" s="218" t="s">
        <v>19</v>
      </c>
      <c r="N302" s="219" t="s">
        <v>46</v>
      </c>
      <c r="O302" s="83"/>
      <c r="P302" s="220">
        <f>O302*H302</f>
        <v>0</v>
      </c>
      <c r="Q302" s="220">
        <v>0.00163</v>
      </c>
      <c r="R302" s="220">
        <f>Q302*H302</f>
        <v>0.003097</v>
      </c>
      <c r="S302" s="220">
        <v>0</v>
      </c>
      <c r="T302" s="221">
        <f>S302*H302</f>
        <v>0</v>
      </c>
      <c r="AR302" s="222" t="s">
        <v>207</v>
      </c>
      <c r="AT302" s="222" t="s">
        <v>131</v>
      </c>
      <c r="AU302" s="222" t="s">
        <v>84</v>
      </c>
      <c r="AY302" s="17" t="s">
        <v>128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7" t="s">
        <v>82</v>
      </c>
      <c r="BK302" s="223">
        <f>ROUND(I302*H302,2)</f>
        <v>0</v>
      </c>
      <c r="BL302" s="17" t="s">
        <v>207</v>
      </c>
      <c r="BM302" s="222" t="s">
        <v>446</v>
      </c>
    </row>
    <row r="303" spans="2:51" s="12" customFormat="1" ht="12">
      <c r="B303" s="224"/>
      <c r="C303" s="225"/>
      <c r="D303" s="226" t="s">
        <v>138</v>
      </c>
      <c r="E303" s="227" t="s">
        <v>19</v>
      </c>
      <c r="F303" s="228" t="s">
        <v>139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AT303" s="234" t="s">
        <v>138</v>
      </c>
      <c r="AU303" s="234" t="s">
        <v>84</v>
      </c>
      <c r="AV303" s="12" t="s">
        <v>82</v>
      </c>
      <c r="AW303" s="12" t="s">
        <v>36</v>
      </c>
      <c r="AX303" s="12" t="s">
        <v>75</v>
      </c>
      <c r="AY303" s="234" t="s">
        <v>128</v>
      </c>
    </row>
    <row r="304" spans="2:51" s="13" customFormat="1" ht="12">
      <c r="B304" s="235"/>
      <c r="C304" s="236"/>
      <c r="D304" s="226" t="s">
        <v>138</v>
      </c>
      <c r="E304" s="237" t="s">
        <v>19</v>
      </c>
      <c r="F304" s="238" t="s">
        <v>447</v>
      </c>
      <c r="G304" s="236"/>
      <c r="H304" s="239">
        <v>1.9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138</v>
      </c>
      <c r="AU304" s="245" t="s">
        <v>84</v>
      </c>
      <c r="AV304" s="13" t="s">
        <v>84</v>
      </c>
      <c r="AW304" s="13" t="s">
        <v>36</v>
      </c>
      <c r="AX304" s="13" t="s">
        <v>82</v>
      </c>
      <c r="AY304" s="245" t="s">
        <v>128</v>
      </c>
    </row>
    <row r="305" spans="2:65" s="1" customFormat="1" ht="24" customHeight="1">
      <c r="B305" s="38"/>
      <c r="C305" s="211" t="s">
        <v>448</v>
      </c>
      <c r="D305" s="211" t="s">
        <v>131</v>
      </c>
      <c r="E305" s="212" t="s">
        <v>449</v>
      </c>
      <c r="F305" s="213" t="s">
        <v>450</v>
      </c>
      <c r="G305" s="214" t="s">
        <v>167</v>
      </c>
      <c r="H305" s="215">
        <v>2</v>
      </c>
      <c r="I305" s="216"/>
      <c r="J305" s="217">
        <f>ROUND(I305*H305,2)</f>
        <v>0</v>
      </c>
      <c r="K305" s="213" t="s">
        <v>135</v>
      </c>
      <c r="L305" s="43"/>
      <c r="M305" s="218" t="s">
        <v>19</v>
      </c>
      <c r="N305" s="219" t="s">
        <v>46</v>
      </c>
      <c r="O305" s="83"/>
      <c r="P305" s="220">
        <f>O305*H305</f>
        <v>0</v>
      </c>
      <c r="Q305" s="220">
        <v>0</v>
      </c>
      <c r="R305" s="220">
        <f>Q305*H305</f>
        <v>0</v>
      </c>
      <c r="S305" s="220">
        <v>0</v>
      </c>
      <c r="T305" s="221">
        <f>S305*H305</f>
        <v>0</v>
      </c>
      <c r="AR305" s="222" t="s">
        <v>207</v>
      </c>
      <c r="AT305" s="222" t="s">
        <v>131</v>
      </c>
      <c r="AU305" s="222" t="s">
        <v>84</v>
      </c>
      <c r="AY305" s="17" t="s">
        <v>128</v>
      </c>
      <c r="BE305" s="223">
        <f>IF(N305="základní",J305,0)</f>
        <v>0</v>
      </c>
      <c r="BF305" s="223">
        <f>IF(N305="snížená",J305,0)</f>
        <v>0</v>
      </c>
      <c r="BG305" s="223">
        <f>IF(N305="zákl. přenesená",J305,0)</f>
        <v>0</v>
      </c>
      <c r="BH305" s="223">
        <f>IF(N305="sníž. přenesená",J305,0)</f>
        <v>0</v>
      </c>
      <c r="BI305" s="223">
        <f>IF(N305="nulová",J305,0)</f>
        <v>0</v>
      </c>
      <c r="BJ305" s="17" t="s">
        <v>82</v>
      </c>
      <c r="BK305" s="223">
        <f>ROUND(I305*H305,2)</f>
        <v>0</v>
      </c>
      <c r="BL305" s="17" t="s">
        <v>207</v>
      </c>
      <c r="BM305" s="222" t="s">
        <v>451</v>
      </c>
    </row>
    <row r="306" spans="2:51" s="12" customFormat="1" ht="12">
      <c r="B306" s="224"/>
      <c r="C306" s="225"/>
      <c r="D306" s="226" t="s">
        <v>138</v>
      </c>
      <c r="E306" s="227" t="s">
        <v>19</v>
      </c>
      <c r="F306" s="228" t="s">
        <v>139</v>
      </c>
      <c r="G306" s="225"/>
      <c r="H306" s="227" t="s">
        <v>19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138</v>
      </c>
      <c r="AU306" s="234" t="s">
        <v>84</v>
      </c>
      <c r="AV306" s="12" t="s">
        <v>82</v>
      </c>
      <c r="AW306" s="12" t="s">
        <v>36</v>
      </c>
      <c r="AX306" s="12" t="s">
        <v>75</v>
      </c>
      <c r="AY306" s="234" t="s">
        <v>128</v>
      </c>
    </row>
    <row r="307" spans="2:51" s="13" customFormat="1" ht="12">
      <c r="B307" s="235"/>
      <c r="C307" s="236"/>
      <c r="D307" s="226" t="s">
        <v>138</v>
      </c>
      <c r="E307" s="237" t="s">
        <v>19</v>
      </c>
      <c r="F307" s="238" t="s">
        <v>84</v>
      </c>
      <c r="G307" s="236"/>
      <c r="H307" s="239">
        <v>2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138</v>
      </c>
      <c r="AU307" s="245" t="s">
        <v>84</v>
      </c>
      <c r="AV307" s="13" t="s">
        <v>84</v>
      </c>
      <c r="AW307" s="13" t="s">
        <v>36</v>
      </c>
      <c r="AX307" s="13" t="s">
        <v>82</v>
      </c>
      <c r="AY307" s="245" t="s">
        <v>128</v>
      </c>
    </row>
    <row r="308" spans="2:63" s="11" customFormat="1" ht="22.8" customHeight="1">
      <c r="B308" s="195"/>
      <c r="C308" s="196"/>
      <c r="D308" s="197" t="s">
        <v>74</v>
      </c>
      <c r="E308" s="209" t="s">
        <v>452</v>
      </c>
      <c r="F308" s="209" t="s">
        <v>453</v>
      </c>
      <c r="G308" s="196"/>
      <c r="H308" s="196"/>
      <c r="I308" s="199"/>
      <c r="J308" s="210">
        <f>BK308</f>
        <v>0</v>
      </c>
      <c r="K308" s="196"/>
      <c r="L308" s="201"/>
      <c r="M308" s="202"/>
      <c r="N308" s="203"/>
      <c r="O308" s="203"/>
      <c r="P308" s="204">
        <f>SUM(P309:P397)</f>
        <v>0</v>
      </c>
      <c r="Q308" s="203"/>
      <c r="R308" s="204">
        <f>SUM(R309:R397)</f>
        <v>0.5493701</v>
      </c>
      <c r="S308" s="203"/>
      <c r="T308" s="205">
        <f>SUM(T309:T397)</f>
        <v>0.40800000000000003</v>
      </c>
      <c r="AR308" s="206" t="s">
        <v>84</v>
      </c>
      <c r="AT308" s="207" t="s">
        <v>74</v>
      </c>
      <c r="AU308" s="207" t="s">
        <v>82</v>
      </c>
      <c r="AY308" s="206" t="s">
        <v>128</v>
      </c>
      <c r="BK308" s="208">
        <f>SUM(BK309:BK397)</f>
        <v>0</v>
      </c>
    </row>
    <row r="309" spans="2:65" s="1" customFormat="1" ht="16.5" customHeight="1">
      <c r="B309" s="38"/>
      <c r="C309" s="211" t="s">
        <v>454</v>
      </c>
      <c r="D309" s="211" t="s">
        <v>131</v>
      </c>
      <c r="E309" s="212" t="s">
        <v>455</v>
      </c>
      <c r="F309" s="213" t="s">
        <v>456</v>
      </c>
      <c r="G309" s="214" t="s">
        <v>134</v>
      </c>
      <c r="H309" s="215">
        <v>2.47</v>
      </c>
      <c r="I309" s="216"/>
      <c r="J309" s="217">
        <f>ROUND(I309*H309,2)</f>
        <v>0</v>
      </c>
      <c r="K309" s="213" t="s">
        <v>135</v>
      </c>
      <c r="L309" s="43"/>
      <c r="M309" s="218" t="s">
        <v>19</v>
      </c>
      <c r="N309" s="219" t="s">
        <v>46</v>
      </c>
      <c r="O309" s="83"/>
      <c r="P309" s="220">
        <f>O309*H309</f>
        <v>0</v>
      </c>
      <c r="Q309" s="220">
        <v>0.00027</v>
      </c>
      <c r="R309" s="220">
        <f>Q309*H309</f>
        <v>0.0006669000000000001</v>
      </c>
      <c r="S309" s="220">
        <v>0</v>
      </c>
      <c r="T309" s="221">
        <f>S309*H309</f>
        <v>0</v>
      </c>
      <c r="AR309" s="222" t="s">
        <v>207</v>
      </c>
      <c r="AT309" s="222" t="s">
        <v>131</v>
      </c>
      <c r="AU309" s="222" t="s">
        <v>84</v>
      </c>
      <c r="AY309" s="17" t="s">
        <v>128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7" t="s">
        <v>82</v>
      </c>
      <c r="BK309" s="223">
        <f>ROUND(I309*H309,2)</f>
        <v>0</v>
      </c>
      <c r="BL309" s="17" t="s">
        <v>207</v>
      </c>
      <c r="BM309" s="222" t="s">
        <v>457</v>
      </c>
    </row>
    <row r="310" spans="2:51" s="12" customFormat="1" ht="12">
      <c r="B310" s="224"/>
      <c r="C310" s="225"/>
      <c r="D310" s="226" t="s">
        <v>138</v>
      </c>
      <c r="E310" s="227" t="s">
        <v>19</v>
      </c>
      <c r="F310" s="228" t="s">
        <v>139</v>
      </c>
      <c r="G310" s="225"/>
      <c r="H310" s="227" t="s">
        <v>19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138</v>
      </c>
      <c r="AU310" s="234" t="s">
        <v>84</v>
      </c>
      <c r="AV310" s="12" t="s">
        <v>82</v>
      </c>
      <c r="AW310" s="12" t="s">
        <v>36</v>
      </c>
      <c r="AX310" s="12" t="s">
        <v>75</v>
      </c>
      <c r="AY310" s="234" t="s">
        <v>128</v>
      </c>
    </row>
    <row r="311" spans="2:51" s="13" customFormat="1" ht="12">
      <c r="B311" s="235"/>
      <c r="C311" s="236"/>
      <c r="D311" s="226" t="s">
        <v>138</v>
      </c>
      <c r="E311" s="237" t="s">
        <v>19</v>
      </c>
      <c r="F311" s="238" t="s">
        <v>216</v>
      </c>
      <c r="G311" s="236"/>
      <c r="H311" s="239">
        <v>2.47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138</v>
      </c>
      <c r="AU311" s="245" t="s">
        <v>84</v>
      </c>
      <c r="AV311" s="13" t="s">
        <v>84</v>
      </c>
      <c r="AW311" s="13" t="s">
        <v>36</v>
      </c>
      <c r="AX311" s="13" t="s">
        <v>82</v>
      </c>
      <c r="AY311" s="245" t="s">
        <v>128</v>
      </c>
    </row>
    <row r="312" spans="2:65" s="1" customFormat="1" ht="16.5" customHeight="1">
      <c r="B312" s="38"/>
      <c r="C312" s="257" t="s">
        <v>458</v>
      </c>
      <c r="D312" s="257" t="s">
        <v>297</v>
      </c>
      <c r="E312" s="258" t="s">
        <v>459</v>
      </c>
      <c r="F312" s="259" t="s">
        <v>460</v>
      </c>
      <c r="G312" s="260" t="s">
        <v>134</v>
      </c>
      <c r="H312" s="261">
        <v>2.47</v>
      </c>
      <c r="I312" s="262"/>
      <c r="J312" s="263">
        <f>ROUND(I312*H312,2)</f>
        <v>0</v>
      </c>
      <c r="K312" s="259" t="s">
        <v>135</v>
      </c>
      <c r="L312" s="264"/>
      <c r="M312" s="265" t="s">
        <v>19</v>
      </c>
      <c r="N312" s="266" t="s">
        <v>46</v>
      </c>
      <c r="O312" s="83"/>
      <c r="P312" s="220">
        <f>O312*H312</f>
        <v>0</v>
      </c>
      <c r="Q312" s="220">
        <v>0.03056</v>
      </c>
      <c r="R312" s="220">
        <f>Q312*H312</f>
        <v>0.0754832</v>
      </c>
      <c r="S312" s="220">
        <v>0</v>
      </c>
      <c r="T312" s="221">
        <f>S312*H312</f>
        <v>0</v>
      </c>
      <c r="AR312" s="222" t="s">
        <v>291</v>
      </c>
      <c r="AT312" s="222" t="s">
        <v>297</v>
      </c>
      <c r="AU312" s="222" t="s">
        <v>84</v>
      </c>
      <c r="AY312" s="17" t="s">
        <v>128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17" t="s">
        <v>82</v>
      </c>
      <c r="BK312" s="223">
        <f>ROUND(I312*H312,2)</f>
        <v>0</v>
      </c>
      <c r="BL312" s="17" t="s">
        <v>207</v>
      </c>
      <c r="BM312" s="222" t="s">
        <v>461</v>
      </c>
    </row>
    <row r="313" spans="2:51" s="12" customFormat="1" ht="12">
      <c r="B313" s="224"/>
      <c r="C313" s="225"/>
      <c r="D313" s="226" t="s">
        <v>138</v>
      </c>
      <c r="E313" s="227" t="s">
        <v>19</v>
      </c>
      <c r="F313" s="228" t="s">
        <v>139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138</v>
      </c>
      <c r="AU313" s="234" t="s">
        <v>84</v>
      </c>
      <c r="AV313" s="12" t="s">
        <v>82</v>
      </c>
      <c r="AW313" s="12" t="s">
        <v>36</v>
      </c>
      <c r="AX313" s="12" t="s">
        <v>75</v>
      </c>
      <c r="AY313" s="234" t="s">
        <v>128</v>
      </c>
    </row>
    <row r="314" spans="2:51" s="13" customFormat="1" ht="12">
      <c r="B314" s="235"/>
      <c r="C314" s="236"/>
      <c r="D314" s="226" t="s">
        <v>138</v>
      </c>
      <c r="E314" s="237" t="s">
        <v>19</v>
      </c>
      <c r="F314" s="238" t="s">
        <v>216</v>
      </c>
      <c r="G314" s="236"/>
      <c r="H314" s="239">
        <v>2.47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138</v>
      </c>
      <c r="AU314" s="245" t="s">
        <v>84</v>
      </c>
      <c r="AV314" s="13" t="s">
        <v>84</v>
      </c>
      <c r="AW314" s="13" t="s">
        <v>36</v>
      </c>
      <c r="AX314" s="13" t="s">
        <v>82</v>
      </c>
      <c r="AY314" s="245" t="s">
        <v>128</v>
      </c>
    </row>
    <row r="315" spans="2:65" s="1" customFormat="1" ht="24" customHeight="1">
      <c r="B315" s="38"/>
      <c r="C315" s="211" t="s">
        <v>462</v>
      </c>
      <c r="D315" s="211" t="s">
        <v>131</v>
      </c>
      <c r="E315" s="212" t="s">
        <v>463</v>
      </c>
      <c r="F315" s="213" t="s">
        <v>464</v>
      </c>
      <c r="G315" s="214" t="s">
        <v>167</v>
      </c>
      <c r="H315" s="215">
        <v>7</v>
      </c>
      <c r="I315" s="216"/>
      <c r="J315" s="217">
        <f>ROUND(I315*H315,2)</f>
        <v>0</v>
      </c>
      <c r="K315" s="213" t="s">
        <v>135</v>
      </c>
      <c r="L315" s="43"/>
      <c r="M315" s="218" t="s">
        <v>19</v>
      </c>
      <c r="N315" s="219" t="s">
        <v>46</v>
      </c>
      <c r="O315" s="83"/>
      <c r="P315" s="220">
        <f>O315*H315</f>
        <v>0</v>
      </c>
      <c r="Q315" s="220">
        <v>0</v>
      </c>
      <c r="R315" s="220">
        <f>Q315*H315</f>
        <v>0</v>
      </c>
      <c r="S315" s="220">
        <v>0</v>
      </c>
      <c r="T315" s="221">
        <f>S315*H315</f>
        <v>0</v>
      </c>
      <c r="AR315" s="222" t="s">
        <v>207</v>
      </c>
      <c r="AT315" s="222" t="s">
        <v>131</v>
      </c>
      <c r="AU315" s="222" t="s">
        <v>84</v>
      </c>
      <c r="AY315" s="17" t="s">
        <v>128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7" t="s">
        <v>82</v>
      </c>
      <c r="BK315" s="223">
        <f>ROUND(I315*H315,2)</f>
        <v>0</v>
      </c>
      <c r="BL315" s="17" t="s">
        <v>207</v>
      </c>
      <c r="BM315" s="222" t="s">
        <v>465</v>
      </c>
    </row>
    <row r="316" spans="2:51" s="12" customFormat="1" ht="12">
      <c r="B316" s="224"/>
      <c r="C316" s="225"/>
      <c r="D316" s="226" t="s">
        <v>138</v>
      </c>
      <c r="E316" s="227" t="s">
        <v>19</v>
      </c>
      <c r="F316" s="228" t="s">
        <v>139</v>
      </c>
      <c r="G316" s="225"/>
      <c r="H316" s="227" t="s">
        <v>19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138</v>
      </c>
      <c r="AU316" s="234" t="s">
        <v>84</v>
      </c>
      <c r="AV316" s="12" t="s">
        <v>82</v>
      </c>
      <c r="AW316" s="12" t="s">
        <v>36</v>
      </c>
      <c r="AX316" s="12" t="s">
        <v>75</v>
      </c>
      <c r="AY316" s="234" t="s">
        <v>128</v>
      </c>
    </row>
    <row r="317" spans="2:51" s="13" customFormat="1" ht="12">
      <c r="B317" s="235"/>
      <c r="C317" s="236"/>
      <c r="D317" s="226" t="s">
        <v>138</v>
      </c>
      <c r="E317" s="237" t="s">
        <v>19</v>
      </c>
      <c r="F317" s="238" t="s">
        <v>466</v>
      </c>
      <c r="G317" s="236"/>
      <c r="H317" s="239">
        <v>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AT317" s="245" t="s">
        <v>138</v>
      </c>
      <c r="AU317" s="245" t="s">
        <v>84</v>
      </c>
      <c r="AV317" s="13" t="s">
        <v>84</v>
      </c>
      <c r="AW317" s="13" t="s">
        <v>36</v>
      </c>
      <c r="AX317" s="13" t="s">
        <v>75</v>
      </c>
      <c r="AY317" s="245" t="s">
        <v>128</v>
      </c>
    </row>
    <row r="318" spans="2:51" s="13" customFormat="1" ht="12">
      <c r="B318" s="235"/>
      <c r="C318" s="236"/>
      <c r="D318" s="226" t="s">
        <v>138</v>
      </c>
      <c r="E318" s="237" t="s">
        <v>19</v>
      </c>
      <c r="F318" s="238" t="s">
        <v>467</v>
      </c>
      <c r="G318" s="236"/>
      <c r="H318" s="239">
        <v>2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138</v>
      </c>
      <c r="AU318" s="245" t="s">
        <v>84</v>
      </c>
      <c r="AV318" s="13" t="s">
        <v>84</v>
      </c>
      <c r="AW318" s="13" t="s">
        <v>36</v>
      </c>
      <c r="AX318" s="13" t="s">
        <v>75</v>
      </c>
      <c r="AY318" s="245" t="s">
        <v>128</v>
      </c>
    </row>
    <row r="319" spans="2:51" s="13" customFormat="1" ht="12">
      <c r="B319" s="235"/>
      <c r="C319" s="236"/>
      <c r="D319" s="226" t="s">
        <v>138</v>
      </c>
      <c r="E319" s="237" t="s">
        <v>19</v>
      </c>
      <c r="F319" s="238" t="s">
        <v>468</v>
      </c>
      <c r="G319" s="236"/>
      <c r="H319" s="239">
        <v>1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138</v>
      </c>
      <c r="AU319" s="245" t="s">
        <v>84</v>
      </c>
      <c r="AV319" s="13" t="s">
        <v>84</v>
      </c>
      <c r="AW319" s="13" t="s">
        <v>36</v>
      </c>
      <c r="AX319" s="13" t="s">
        <v>75</v>
      </c>
      <c r="AY319" s="245" t="s">
        <v>128</v>
      </c>
    </row>
    <row r="320" spans="2:51" s="14" customFormat="1" ht="12">
      <c r="B320" s="246"/>
      <c r="C320" s="247"/>
      <c r="D320" s="226" t="s">
        <v>138</v>
      </c>
      <c r="E320" s="248" t="s">
        <v>19</v>
      </c>
      <c r="F320" s="249" t="s">
        <v>142</v>
      </c>
      <c r="G320" s="247"/>
      <c r="H320" s="250">
        <v>7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AT320" s="256" t="s">
        <v>138</v>
      </c>
      <c r="AU320" s="256" t="s">
        <v>84</v>
      </c>
      <c r="AV320" s="14" t="s">
        <v>136</v>
      </c>
      <c r="AW320" s="14" t="s">
        <v>36</v>
      </c>
      <c r="AX320" s="14" t="s">
        <v>82</v>
      </c>
      <c r="AY320" s="256" t="s">
        <v>128</v>
      </c>
    </row>
    <row r="321" spans="2:65" s="1" customFormat="1" ht="16.5" customHeight="1">
      <c r="B321" s="38"/>
      <c r="C321" s="257" t="s">
        <v>469</v>
      </c>
      <c r="D321" s="257" t="s">
        <v>297</v>
      </c>
      <c r="E321" s="258" t="s">
        <v>470</v>
      </c>
      <c r="F321" s="259" t="s">
        <v>471</v>
      </c>
      <c r="G321" s="260" t="s">
        <v>167</v>
      </c>
      <c r="H321" s="261">
        <v>7</v>
      </c>
      <c r="I321" s="262"/>
      <c r="J321" s="263">
        <f>ROUND(I321*H321,2)</f>
        <v>0</v>
      </c>
      <c r="K321" s="259" t="s">
        <v>135</v>
      </c>
      <c r="L321" s="264"/>
      <c r="M321" s="265" t="s">
        <v>19</v>
      </c>
      <c r="N321" s="266" t="s">
        <v>46</v>
      </c>
      <c r="O321" s="83"/>
      <c r="P321" s="220">
        <f>O321*H321</f>
        <v>0</v>
      </c>
      <c r="Q321" s="220">
        <v>0.025</v>
      </c>
      <c r="R321" s="220">
        <f>Q321*H321</f>
        <v>0.17500000000000002</v>
      </c>
      <c r="S321" s="220">
        <v>0</v>
      </c>
      <c r="T321" s="221">
        <f>S321*H321</f>
        <v>0</v>
      </c>
      <c r="AR321" s="222" t="s">
        <v>291</v>
      </c>
      <c r="AT321" s="222" t="s">
        <v>297</v>
      </c>
      <c r="AU321" s="222" t="s">
        <v>84</v>
      </c>
      <c r="AY321" s="17" t="s">
        <v>128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7" t="s">
        <v>82</v>
      </c>
      <c r="BK321" s="223">
        <f>ROUND(I321*H321,2)</f>
        <v>0</v>
      </c>
      <c r="BL321" s="17" t="s">
        <v>207</v>
      </c>
      <c r="BM321" s="222" t="s">
        <v>472</v>
      </c>
    </row>
    <row r="322" spans="2:51" s="12" customFormat="1" ht="12">
      <c r="B322" s="224"/>
      <c r="C322" s="225"/>
      <c r="D322" s="226" t="s">
        <v>138</v>
      </c>
      <c r="E322" s="227" t="s">
        <v>19</v>
      </c>
      <c r="F322" s="228" t="s">
        <v>139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138</v>
      </c>
      <c r="AU322" s="234" t="s">
        <v>84</v>
      </c>
      <c r="AV322" s="12" t="s">
        <v>82</v>
      </c>
      <c r="AW322" s="12" t="s">
        <v>36</v>
      </c>
      <c r="AX322" s="12" t="s">
        <v>75</v>
      </c>
      <c r="AY322" s="234" t="s">
        <v>128</v>
      </c>
    </row>
    <row r="323" spans="2:51" s="13" customFormat="1" ht="12">
      <c r="B323" s="235"/>
      <c r="C323" s="236"/>
      <c r="D323" s="226" t="s">
        <v>138</v>
      </c>
      <c r="E323" s="237" t="s">
        <v>19</v>
      </c>
      <c r="F323" s="238" t="s">
        <v>466</v>
      </c>
      <c r="G323" s="236"/>
      <c r="H323" s="239">
        <v>4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138</v>
      </c>
      <c r="AU323" s="245" t="s">
        <v>84</v>
      </c>
      <c r="AV323" s="13" t="s">
        <v>84</v>
      </c>
      <c r="AW323" s="13" t="s">
        <v>36</v>
      </c>
      <c r="AX323" s="13" t="s">
        <v>75</v>
      </c>
      <c r="AY323" s="245" t="s">
        <v>128</v>
      </c>
    </row>
    <row r="324" spans="2:51" s="13" customFormat="1" ht="12">
      <c r="B324" s="235"/>
      <c r="C324" s="236"/>
      <c r="D324" s="226" t="s">
        <v>138</v>
      </c>
      <c r="E324" s="237" t="s">
        <v>19</v>
      </c>
      <c r="F324" s="238" t="s">
        <v>467</v>
      </c>
      <c r="G324" s="236"/>
      <c r="H324" s="239">
        <v>2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138</v>
      </c>
      <c r="AU324" s="245" t="s">
        <v>84</v>
      </c>
      <c r="AV324" s="13" t="s">
        <v>84</v>
      </c>
      <c r="AW324" s="13" t="s">
        <v>36</v>
      </c>
      <c r="AX324" s="13" t="s">
        <v>75</v>
      </c>
      <c r="AY324" s="245" t="s">
        <v>128</v>
      </c>
    </row>
    <row r="325" spans="2:51" s="13" customFormat="1" ht="12">
      <c r="B325" s="235"/>
      <c r="C325" s="236"/>
      <c r="D325" s="226" t="s">
        <v>138</v>
      </c>
      <c r="E325" s="237" t="s">
        <v>19</v>
      </c>
      <c r="F325" s="238" t="s">
        <v>468</v>
      </c>
      <c r="G325" s="236"/>
      <c r="H325" s="239">
        <v>1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138</v>
      </c>
      <c r="AU325" s="245" t="s">
        <v>84</v>
      </c>
      <c r="AV325" s="13" t="s">
        <v>84</v>
      </c>
      <c r="AW325" s="13" t="s">
        <v>36</v>
      </c>
      <c r="AX325" s="13" t="s">
        <v>75</v>
      </c>
      <c r="AY325" s="245" t="s">
        <v>128</v>
      </c>
    </row>
    <row r="326" spans="2:51" s="14" customFormat="1" ht="12">
      <c r="B326" s="246"/>
      <c r="C326" s="247"/>
      <c r="D326" s="226" t="s">
        <v>138</v>
      </c>
      <c r="E326" s="248" t="s">
        <v>19</v>
      </c>
      <c r="F326" s="249" t="s">
        <v>142</v>
      </c>
      <c r="G326" s="247"/>
      <c r="H326" s="250">
        <v>7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AT326" s="256" t="s">
        <v>138</v>
      </c>
      <c r="AU326" s="256" t="s">
        <v>84</v>
      </c>
      <c r="AV326" s="14" t="s">
        <v>136</v>
      </c>
      <c r="AW326" s="14" t="s">
        <v>36</v>
      </c>
      <c r="AX326" s="14" t="s">
        <v>82</v>
      </c>
      <c r="AY326" s="256" t="s">
        <v>128</v>
      </c>
    </row>
    <row r="327" spans="2:65" s="1" customFormat="1" ht="24" customHeight="1">
      <c r="B327" s="38"/>
      <c r="C327" s="211" t="s">
        <v>473</v>
      </c>
      <c r="D327" s="211" t="s">
        <v>131</v>
      </c>
      <c r="E327" s="212" t="s">
        <v>474</v>
      </c>
      <c r="F327" s="213" t="s">
        <v>475</v>
      </c>
      <c r="G327" s="214" t="s">
        <v>167</v>
      </c>
      <c r="H327" s="215">
        <v>7</v>
      </c>
      <c r="I327" s="216"/>
      <c r="J327" s="217">
        <f>ROUND(I327*H327,2)</f>
        <v>0</v>
      </c>
      <c r="K327" s="213" t="s">
        <v>135</v>
      </c>
      <c r="L327" s="43"/>
      <c r="M327" s="218" t="s">
        <v>19</v>
      </c>
      <c r="N327" s="219" t="s">
        <v>46</v>
      </c>
      <c r="O327" s="83"/>
      <c r="P327" s="220">
        <f>O327*H327</f>
        <v>0</v>
      </c>
      <c r="Q327" s="220">
        <v>0</v>
      </c>
      <c r="R327" s="220">
        <f>Q327*H327</f>
        <v>0</v>
      </c>
      <c r="S327" s="220">
        <v>0</v>
      </c>
      <c r="T327" s="221">
        <f>S327*H327</f>
        <v>0</v>
      </c>
      <c r="AR327" s="222" t="s">
        <v>207</v>
      </c>
      <c r="AT327" s="222" t="s">
        <v>131</v>
      </c>
      <c r="AU327" s="222" t="s">
        <v>84</v>
      </c>
      <c r="AY327" s="17" t="s">
        <v>128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7" t="s">
        <v>82</v>
      </c>
      <c r="BK327" s="223">
        <f>ROUND(I327*H327,2)</f>
        <v>0</v>
      </c>
      <c r="BL327" s="17" t="s">
        <v>207</v>
      </c>
      <c r="BM327" s="222" t="s">
        <v>476</v>
      </c>
    </row>
    <row r="328" spans="2:51" s="12" customFormat="1" ht="12">
      <c r="B328" s="224"/>
      <c r="C328" s="225"/>
      <c r="D328" s="226" t="s">
        <v>138</v>
      </c>
      <c r="E328" s="227" t="s">
        <v>19</v>
      </c>
      <c r="F328" s="228" t="s">
        <v>139</v>
      </c>
      <c r="G328" s="225"/>
      <c r="H328" s="227" t="s">
        <v>19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AT328" s="234" t="s">
        <v>138</v>
      </c>
      <c r="AU328" s="234" t="s">
        <v>84</v>
      </c>
      <c r="AV328" s="12" t="s">
        <v>82</v>
      </c>
      <c r="AW328" s="12" t="s">
        <v>36</v>
      </c>
      <c r="AX328" s="12" t="s">
        <v>75</v>
      </c>
      <c r="AY328" s="234" t="s">
        <v>128</v>
      </c>
    </row>
    <row r="329" spans="2:51" s="13" customFormat="1" ht="12">
      <c r="B329" s="235"/>
      <c r="C329" s="236"/>
      <c r="D329" s="226" t="s">
        <v>138</v>
      </c>
      <c r="E329" s="237" t="s">
        <v>19</v>
      </c>
      <c r="F329" s="238" t="s">
        <v>477</v>
      </c>
      <c r="G329" s="236"/>
      <c r="H329" s="239">
        <v>3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AT329" s="245" t="s">
        <v>138</v>
      </c>
      <c r="AU329" s="245" t="s">
        <v>84</v>
      </c>
      <c r="AV329" s="13" t="s">
        <v>84</v>
      </c>
      <c r="AW329" s="13" t="s">
        <v>36</v>
      </c>
      <c r="AX329" s="13" t="s">
        <v>75</v>
      </c>
      <c r="AY329" s="245" t="s">
        <v>128</v>
      </c>
    </row>
    <row r="330" spans="2:51" s="13" customFormat="1" ht="12">
      <c r="B330" s="235"/>
      <c r="C330" s="236"/>
      <c r="D330" s="226" t="s">
        <v>138</v>
      </c>
      <c r="E330" s="237" t="s">
        <v>19</v>
      </c>
      <c r="F330" s="238" t="s">
        <v>478</v>
      </c>
      <c r="G330" s="236"/>
      <c r="H330" s="239">
        <v>3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138</v>
      </c>
      <c r="AU330" s="245" t="s">
        <v>84</v>
      </c>
      <c r="AV330" s="13" t="s">
        <v>84</v>
      </c>
      <c r="AW330" s="13" t="s">
        <v>36</v>
      </c>
      <c r="AX330" s="13" t="s">
        <v>75</v>
      </c>
      <c r="AY330" s="245" t="s">
        <v>128</v>
      </c>
    </row>
    <row r="331" spans="2:51" s="13" customFormat="1" ht="12">
      <c r="B331" s="235"/>
      <c r="C331" s="236"/>
      <c r="D331" s="226" t="s">
        <v>138</v>
      </c>
      <c r="E331" s="237" t="s">
        <v>19</v>
      </c>
      <c r="F331" s="238" t="s">
        <v>479</v>
      </c>
      <c r="G331" s="236"/>
      <c r="H331" s="239">
        <v>1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138</v>
      </c>
      <c r="AU331" s="245" t="s">
        <v>84</v>
      </c>
      <c r="AV331" s="13" t="s">
        <v>84</v>
      </c>
      <c r="AW331" s="13" t="s">
        <v>36</v>
      </c>
      <c r="AX331" s="13" t="s">
        <v>75</v>
      </c>
      <c r="AY331" s="245" t="s">
        <v>128</v>
      </c>
    </row>
    <row r="332" spans="2:51" s="14" customFormat="1" ht="12">
      <c r="B332" s="246"/>
      <c r="C332" s="247"/>
      <c r="D332" s="226" t="s">
        <v>138</v>
      </c>
      <c r="E332" s="248" t="s">
        <v>19</v>
      </c>
      <c r="F332" s="249" t="s">
        <v>142</v>
      </c>
      <c r="G332" s="247"/>
      <c r="H332" s="250">
        <v>7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AT332" s="256" t="s">
        <v>138</v>
      </c>
      <c r="AU332" s="256" t="s">
        <v>84</v>
      </c>
      <c r="AV332" s="14" t="s">
        <v>136</v>
      </c>
      <c r="AW332" s="14" t="s">
        <v>36</v>
      </c>
      <c r="AX332" s="14" t="s">
        <v>82</v>
      </c>
      <c r="AY332" s="256" t="s">
        <v>128</v>
      </c>
    </row>
    <row r="333" spans="2:65" s="1" customFormat="1" ht="16.5" customHeight="1">
      <c r="B333" s="38"/>
      <c r="C333" s="257" t="s">
        <v>480</v>
      </c>
      <c r="D333" s="257" t="s">
        <v>297</v>
      </c>
      <c r="E333" s="258" t="s">
        <v>481</v>
      </c>
      <c r="F333" s="259" t="s">
        <v>482</v>
      </c>
      <c r="G333" s="260" t="s">
        <v>167</v>
      </c>
      <c r="H333" s="261">
        <v>7</v>
      </c>
      <c r="I333" s="262"/>
      <c r="J333" s="263">
        <f>ROUND(I333*H333,2)</f>
        <v>0</v>
      </c>
      <c r="K333" s="259" t="s">
        <v>135</v>
      </c>
      <c r="L333" s="264"/>
      <c r="M333" s="265" t="s">
        <v>19</v>
      </c>
      <c r="N333" s="266" t="s">
        <v>46</v>
      </c>
      <c r="O333" s="83"/>
      <c r="P333" s="220">
        <f>O333*H333</f>
        <v>0</v>
      </c>
      <c r="Q333" s="220">
        <v>0.027</v>
      </c>
      <c r="R333" s="220">
        <f>Q333*H333</f>
        <v>0.189</v>
      </c>
      <c r="S333" s="220">
        <v>0</v>
      </c>
      <c r="T333" s="221">
        <f>S333*H333</f>
        <v>0</v>
      </c>
      <c r="AR333" s="222" t="s">
        <v>291</v>
      </c>
      <c r="AT333" s="222" t="s">
        <v>297</v>
      </c>
      <c r="AU333" s="222" t="s">
        <v>84</v>
      </c>
      <c r="AY333" s="17" t="s">
        <v>128</v>
      </c>
      <c r="BE333" s="223">
        <f>IF(N333="základní",J333,0)</f>
        <v>0</v>
      </c>
      <c r="BF333" s="223">
        <f>IF(N333="snížená",J333,0)</f>
        <v>0</v>
      </c>
      <c r="BG333" s="223">
        <f>IF(N333="zákl. přenesená",J333,0)</f>
        <v>0</v>
      </c>
      <c r="BH333" s="223">
        <f>IF(N333="sníž. přenesená",J333,0)</f>
        <v>0</v>
      </c>
      <c r="BI333" s="223">
        <f>IF(N333="nulová",J333,0)</f>
        <v>0</v>
      </c>
      <c r="BJ333" s="17" t="s">
        <v>82</v>
      </c>
      <c r="BK333" s="223">
        <f>ROUND(I333*H333,2)</f>
        <v>0</v>
      </c>
      <c r="BL333" s="17" t="s">
        <v>207</v>
      </c>
      <c r="BM333" s="222" t="s">
        <v>483</v>
      </c>
    </row>
    <row r="334" spans="2:51" s="12" customFormat="1" ht="12">
      <c r="B334" s="224"/>
      <c r="C334" s="225"/>
      <c r="D334" s="226" t="s">
        <v>138</v>
      </c>
      <c r="E334" s="227" t="s">
        <v>19</v>
      </c>
      <c r="F334" s="228" t="s">
        <v>139</v>
      </c>
      <c r="G334" s="225"/>
      <c r="H334" s="227" t="s">
        <v>19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138</v>
      </c>
      <c r="AU334" s="234" t="s">
        <v>84</v>
      </c>
      <c r="AV334" s="12" t="s">
        <v>82</v>
      </c>
      <c r="AW334" s="12" t="s">
        <v>36</v>
      </c>
      <c r="AX334" s="12" t="s">
        <v>75</v>
      </c>
      <c r="AY334" s="234" t="s">
        <v>128</v>
      </c>
    </row>
    <row r="335" spans="2:51" s="13" customFormat="1" ht="12">
      <c r="B335" s="235"/>
      <c r="C335" s="236"/>
      <c r="D335" s="226" t="s">
        <v>138</v>
      </c>
      <c r="E335" s="237" t="s">
        <v>19</v>
      </c>
      <c r="F335" s="238" t="s">
        <v>477</v>
      </c>
      <c r="G335" s="236"/>
      <c r="H335" s="239">
        <v>3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AT335" s="245" t="s">
        <v>138</v>
      </c>
      <c r="AU335" s="245" t="s">
        <v>84</v>
      </c>
      <c r="AV335" s="13" t="s">
        <v>84</v>
      </c>
      <c r="AW335" s="13" t="s">
        <v>36</v>
      </c>
      <c r="AX335" s="13" t="s">
        <v>75</v>
      </c>
      <c r="AY335" s="245" t="s">
        <v>128</v>
      </c>
    </row>
    <row r="336" spans="2:51" s="13" customFormat="1" ht="12">
      <c r="B336" s="235"/>
      <c r="C336" s="236"/>
      <c r="D336" s="226" t="s">
        <v>138</v>
      </c>
      <c r="E336" s="237" t="s">
        <v>19</v>
      </c>
      <c r="F336" s="238" t="s">
        <v>478</v>
      </c>
      <c r="G336" s="236"/>
      <c r="H336" s="239">
        <v>3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138</v>
      </c>
      <c r="AU336" s="245" t="s">
        <v>84</v>
      </c>
      <c r="AV336" s="13" t="s">
        <v>84</v>
      </c>
      <c r="AW336" s="13" t="s">
        <v>36</v>
      </c>
      <c r="AX336" s="13" t="s">
        <v>75</v>
      </c>
      <c r="AY336" s="245" t="s">
        <v>128</v>
      </c>
    </row>
    <row r="337" spans="2:51" s="13" customFormat="1" ht="12">
      <c r="B337" s="235"/>
      <c r="C337" s="236"/>
      <c r="D337" s="226" t="s">
        <v>138</v>
      </c>
      <c r="E337" s="237" t="s">
        <v>19</v>
      </c>
      <c r="F337" s="238" t="s">
        <v>479</v>
      </c>
      <c r="G337" s="236"/>
      <c r="H337" s="239">
        <v>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138</v>
      </c>
      <c r="AU337" s="245" t="s">
        <v>84</v>
      </c>
      <c r="AV337" s="13" t="s">
        <v>84</v>
      </c>
      <c r="AW337" s="13" t="s">
        <v>36</v>
      </c>
      <c r="AX337" s="13" t="s">
        <v>75</v>
      </c>
      <c r="AY337" s="245" t="s">
        <v>128</v>
      </c>
    </row>
    <row r="338" spans="2:51" s="14" customFormat="1" ht="12">
      <c r="B338" s="246"/>
      <c r="C338" s="247"/>
      <c r="D338" s="226" t="s">
        <v>138</v>
      </c>
      <c r="E338" s="248" t="s">
        <v>19</v>
      </c>
      <c r="F338" s="249" t="s">
        <v>142</v>
      </c>
      <c r="G338" s="247"/>
      <c r="H338" s="250">
        <v>7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AT338" s="256" t="s">
        <v>138</v>
      </c>
      <c r="AU338" s="256" t="s">
        <v>84</v>
      </c>
      <c r="AV338" s="14" t="s">
        <v>136</v>
      </c>
      <c r="AW338" s="14" t="s">
        <v>36</v>
      </c>
      <c r="AX338" s="14" t="s">
        <v>82</v>
      </c>
      <c r="AY338" s="256" t="s">
        <v>128</v>
      </c>
    </row>
    <row r="339" spans="2:65" s="1" customFormat="1" ht="16.5" customHeight="1">
      <c r="B339" s="38"/>
      <c r="C339" s="211" t="s">
        <v>484</v>
      </c>
      <c r="D339" s="211" t="s">
        <v>131</v>
      </c>
      <c r="E339" s="212" t="s">
        <v>485</v>
      </c>
      <c r="F339" s="213" t="s">
        <v>486</v>
      </c>
      <c r="G339" s="214" t="s">
        <v>167</v>
      </c>
      <c r="H339" s="215">
        <v>14</v>
      </c>
      <c r="I339" s="216"/>
      <c r="J339" s="217">
        <f>ROUND(I339*H339,2)</f>
        <v>0</v>
      </c>
      <c r="K339" s="213" t="s">
        <v>135</v>
      </c>
      <c r="L339" s="43"/>
      <c r="M339" s="218" t="s">
        <v>19</v>
      </c>
      <c r="N339" s="219" t="s">
        <v>46</v>
      </c>
      <c r="O339" s="83"/>
      <c r="P339" s="220">
        <f>O339*H339</f>
        <v>0</v>
      </c>
      <c r="Q339" s="220">
        <v>0</v>
      </c>
      <c r="R339" s="220">
        <f>Q339*H339</f>
        <v>0</v>
      </c>
      <c r="S339" s="220">
        <v>0</v>
      </c>
      <c r="T339" s="221">
        <f>S339*H339</f>
        <v>0</v>
      </c>
      <c r="AR339" s="222" t="s">
        <v>207</v>
      </c>
      <c r="AT339" s="222" t="s">
        <v>131</v>
      </c>
      <c r="AU339" s="222" t="s">
        <v>84</v>
      </c>
      <c r="AY339" s="17" t="s">
        <v>128</v>
      </c>
      <c r="BE339" s="223">
        <f>IF(N339="základní",J339,0)</f>
        <v>0</v>
      </c>
      <c r="BF339" s="223">
        <f>IF(N339="snížená",J339,0)</f>
        <v>0</v>
      </c>
      <c r="BG339" s="223">
        <f>IF(N339="zákl. přenesená",J339,0)</f>
        <v>0</v>
      </c>
      <c r="BH339" s="223">
        <f>IF(N339="sníž. přenesená",J339,0)</f>
        <v>0</v>
      </c>
      <c r="BI339" s="223">
        <f>IF(N339="nulová",J339,0)</f>
        <v>0</v>
      </c>
      <c r="BJ339" s="17" t="s">
        <v>82</v>
      </c>
      <c r="BK339" s="223">
        <f>ROUND(I339*H339,2)</f>
        <v>0</v>
      </c>
      <c r="BL339" s="17" t="s">
        <v>207</v>
      </c>
      <c r="BM339" s="222" t="s">
        <v>487</v>
      </c>
    </row>
    <row r="340" spans="2:51" s="12" customFormat="1" ht="12">
      <c r="B340" s="224"/>
      <c r="C340" s="225"/>
      <c r="D340" s="226" t="s">
        <v>138</v>
      </c>
      <c r="E340" s="227" t="s">
        <v>19</v>
      </c>
      <c r="F340" s="228" t="s">
        <v>139</v>
      </c>
      <c r="G340" s="225"/>
      <c r="H340" s="227" t="s">
        <v>19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138</v>
      </c>
      <c r="AU340" s="234" t="s">
        <v>84</v>
      </c>
      <c r="AV340" s="12" t="s">
        <v>82</v>
      </c>
      <c r="AW340" s="12" t="s">
        <v>36</v>
      </c>
      <c r="AX340" s="12" t="s">
        <v>75</v>
      </c>
      <c r="AY340" s="234" t="s">
        <v>128</v>
      </c>
    </row>
    <row r="341" spans="2:51" s="13" customFormat="1" ht="12">
      <c r="B341" s="235"/>
      <c r="C341" s="236"/>
      <c r="D341" s="226" t="s">
        <v>138</v>
      </c>
      <c r="E341" s="237" t="s">
        <v>19</v>
      </c>
      <c r="F341" s="238" t="s">
        <v>199</v>
      </c>
      <c r="G341" s="236"/>
      <c r="H341" s="239">
        <v>14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AT341" s="245" t="s">
        <v>138</v>
      </c>
      <c r="AU341" s="245" t="s">
        <v>84</v>
      </c>
      <c r="AV341" s="13" t="s">
        <v>84</v>
      </c>
      <c r="AW341" s="13" t="s">
        <v>36</v>
      </c>
      <c r="AX341" s="13" t="s">
        <v>82</v>
      </c>
      <c r="AY341" s="245" t="s">
        <v>128</v>
      </c>
    </row>
    <row r="342" spans="2:65" s="1" customFormat="1" ht="16.5" customHeight="1">
      <c r="B342" s="38"/>
      <c r="C342" s="257" t="s">
        <v>488</v>
      </c>
      <c r="D342" s="257" t="s">
        <v>297</v>
      </c>
      <c r="E342" s="258" t="s">
        <v>489</v>
      </c>
      <c r="F342" s="259" t="s">
        <v>490</v>
      </c>
      <c r="G342" s="260" t="s">
        <v>167</v>
      </c>
      <c r="H342" s="261">
        <v>14</v>
      </c>
      <c r="I342" s="262"/>
      <c r="J342" s="263">
        <f>ROUND(I342*H342,2)</f>
        <v>0</v>
      </c>
      <c r="K342" s="259" t="s">
        <v>135</v>
      </c>
      <c r="L342" s="264"/>
      <c r="M342" s="265" t="s">
        <v>19</v>
      </c>
      <c r="N342" s="266" t="s">
        <v>46</v>
      </c>
      <c r="O342" s="83"/>
      <c r="P342" s="220">
        <f>O342*H342</f>
        <v>0</v>
      </c>
      <c r="Q342" s="220">
        <v>0.00052</v>
      </c>
      <c r="R342" s="220">
        <f>Q342*H342</f>
        <v>0.007279999999999999</v>
      </c>
      <c r="S342" s="220">
        <v>0</v>
      </c>
      <c r="T342" s="221">
        <f>S342*H342</f>
        <v>0</v>
      </c>
      <c r="AR342" s="222" t="s">
        <v>291</v>
      </c>
      <c r="AT342" s="222" t="s">
        <v>297</v>
      </c>
      <c r="AU342" s="222" t="s">
        <v>84</v>
      </c>
      <c r="AY342" s="17" t="s">
        <v>128</v>
      </c>
      <c r="BE342" s="223">
        <f>IF(N342="základní",J342,0)</f>
        <v>0</v>
      </c>
      <c r="BF342" s="223">
        <f>IF(N342="snížená",J342,0)</f>
        <v>0</v>
      </c>
      <c r="BG342" s="223">
        <f>IF(N342="zákl. přenesená",J342,0)</f>
        <v>0</v>
      </c>
      <c r="BH342" s="223">
        <f>IF(N342="sníž. přenesená",J342,0)</f>
        <v>0</v>
      </c>
      <c r="BI342" s="223">
        <f>IF(N342="nulová",J342,0)</f>
        <v>0</v>
      </c>
      <c r="BJ342" s="17" t="s">
        <v>82</v>
      </c>
      <c r="BK342" s="223">
        <f>ROUND(I342*H342,2)</f>
        <v>0</v>
      </c>
      <c r="BL342" s="17" t="s">
        <v>207</v>
      </c>
      <c r="BM342" s="222" t="s">
        <v>491</v>
      </c>
    </row>
    <row r="343" spans="2:51" s="12" customFormat="1" ht="12">
      <c r="B343" s="224"/>
      <c r="C343" s="225"/>
      <c r="D343" s="226" t="s">
        <v>138</v>
      </c>
      <c r="E343" s="227" t="s">
        <v>19</v>
      </c>
      <c r="F343" s="228" t="s">
        <v>139</v>
      </c>
      <c r="G343" s="225"/>
      <c r="H343" s="227" t="s">
        <v>19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138</v>
      </c>
      <c r="AU343" s="234" t="s">
        <v>84</v>
      </c>
      <c r="AV343" s="12" t="s">
        <v>82</v>
      </c>
      <c r="AW343" s="12" t="s">
        <v>36</v>
      </c>
      <c r="AX343" s="12" t="s">
        <v>75</v>
      </c>
      <c r="AY343" s="234" t="s">
        <v>128</v>
      </c>
    </row>
    <row r="344" spans="2:51" s="13" customFormat="1" ht="12">
      <c r="B344" s="235"/>
      <c r="C344" s="236"/>
      <c r="D344" s="226" t="s">
        <v>138</v>
      </c>
      <c r="E344" s="237" t="s">
        <v>19</v>
      </c>
      <c r="F344" s="238" t="s">
        <v>199</v>
      </c>
      <c r="G344" s="236"/>
      <c r="H344" s="239">
        <v>14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138</v>
      </c>
      <c r="AU344" s="245" t="s">
        <v>84</v>
      </c>
      <c r="AV344" s="13" t="s">
        <v>84</v>
      </c>
      <c r="AW344" s="13" t="s">
        <v>36</v>
      </c>
      <c r="AX344" s="13" t="s">
        <v>82</v>
      </c>
      <c r="AY344" s="245" t="s">
        <v>128</v>
      </c>
    </row>
    <row r="345" spans="2:65" s="1" customFormat="1" ht="16.5" customHeight="1">
      <c r="B345" s="38"/>
      <c r="C345" s="257" t="s">
        <v>492</v>
      </c>
      <c r="D345" s="257" t="s">
        <v>297</v>
      </c>
      <c r="E345" s="258" t="s">
        <v>493</v>
      </c>
      <c r="F345" s="259" t="s">
        <v>494</v>
      </c>
      <c r="G345" s="260" t="s">
        <v>167</v>
      </c>
      <c r="H345" s="261">
        <v>14</v>
      </c>
      <c r="I345" s="262"/>
      <c r="J345" s="263">
        <f>ROUND(I345*H345,2)</f>
        <v>0</v>
      </c>
      <c r="K345" s="259" t="s">
        <v>135</v>
      </c>
      <c r="L345" s="264"/>
      <c r="M345" s="265" t="s">
        <v>19</v>
      </c>
      <c r="N345" s="266" t="s">
        <v>46</v>
      </c>
      <c r="O345" s="83"/>
      <c r="P345" s="220">
        <f>O345*H345</f>
        <v>0</v>
      </c>
      <c r="Q345" s="220">
        <v>0.00015</v>
      </c>
      <c r="R345" s="220">
        <f>Q345*H345</f>
        <v>0.0021</v>
      </c>
      <c r="S345" s="220">
        <v>0</v>
      </c>
      <c r="T345" s="221">
        <f>S345*H345</f>
        <v>0</v>
      </c>
      <c r="AR345" s="222" t="s">
        <v>291</v>
      </c>
      <c r="AT345" s="222" t="s">
        <v>297</v>
      </c>
      <c r="AU345" s="222" t="s">
        <v>84</v>
      </c>
      <c r="AY345" s="17" t="s">
        <v>128</v>
      </c>
      <c r="BE345" s="223">
        <f>IF(N345="základní",J345,0)</f>
        <v>0</v>
      </c>
      <c r="BF345" s="223">
        <f>IF(N345="snížená",J345,0)</f>
        <v>0</v>
      </c>
      <c r="BG345" s="223">
        <f>IF(N345="zákl. přenesená",J345,0)</f>
        <v>0</v>
      </c>
      <c r="BH345" s="223">
        <f>IF(N345="sníž. přenesená",J345,0)</f>
        <v>0</v>
      </c>
      <c r="BI345" s="223">
        <f>IF(N345="nulová",J345,0)</f>
        <v>0</v>
      </c>
      <c r="BJ345" s="17" t="s">
        <v>82</v>
      </c>
      <c r="BK345" s="223">
        <f>ROUND(I345*H345,2)</f>
        <v>0</v>
      </c>
      <c r="BL345" s="17" t="s">
        <v>207</v>
      </c>
      <c r="BM345" s="222" t="s">
        <v>495</v>
      </c>
    </row>
    <row r="346" spans="2:51" s="12" customFormat="1" ht="12">
      <c r="B346" s="224"/>
      <c r="C346" s="225"/>
      <c r="D346" s="226" t="s">
        <v>138</v>
      </c>
      <c r="E346" s="227" t="s">
        <v>19</v>
      </c>
      <c r="F346" s="228" t="s">
        <v>139</v>
      </c>
      <c r="G346" s="225"/>
      <c r="H346" s="227" t="s">
        <v>19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AT346" s="234" t="s">
        <v>138</v>
      </c>
      <c r="AU346" s="234" t="s">
        <v>84</v>
      </c>
      <c r="AV346" s="12" t="s">
        <v>82</v>
      </c>
      <c r="AW346" s="12" t="s">
        <v>36</v>
      </c>
      <c r="AX346" s="12" t="s">
        <v>75</v>
      </c>
      <c r="AY346" s="234" t="s">
        <v>128</v>
      </c>
    </row>
    <row r="347" spans="2:51" s="13" customFormat="1" ht="12">
      <c r="B347" s="235"/>
      <c r="C347" s="236"/>
      <c r="D347" s="226" t="s">
        <v>138</v>
      </c>
      <c r="E347" s="237" t="s">
        <v>19</v>
      </c>
      <c r="F347" s="238" t="s">
        <v>199</v>
      </c>
      <c r="G347" s="236"/>
      <c r="H347" s="239">
        <v>14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138</v>
      </c>
      <c r="AU347" s="245" t="s">
        <v>84</v>
      </c>
      <c r="AV347" s="13" t="s">
        <v>84</v>
      </c>
      <c r="AW347" s="13" t="s">
        <v>36</v>
      </c>
      <c r="AX347" s="13" t="s">
        <v>82</v>
      </c>
      <c r="AY347" s="245" t="s">
        <v>128</v>
      </c>
    </row>
    <row r="348" spans="2:65" s="1" customFormat="1" ht="16.5" customHeight="1">
      <c r="B348" s="38"/>
      <c r="C348" s="211" t="s">
        <v>496</v>
      </c>
      <c r="D348" s="211" t="s">
        <v>131</v>
      </c>
      <c r="E348" s="212" t="s">
        <v>497</v>
      </c>
      <c r="F348" s="213" t="s">
        <v>498</v>
      </c>
      <c r="G348" s="214" t="s">
        <v>167</v>
      </c>
      <c r="H348" s="215">
        <v>14</v>
      </c>
      <c r="I348" s="216"/>
      <c r="J348" s="217">
        <f>ROUND(I348*H348,2)</f>
        <v>0</v>
      </c>
      <c r="K348" s="213" t="s">
        <v>135</v>
      </c>
      <c r="L348" s="43"/>
      <c r="M348" s="218" t="s">
        <v>19</v>
      </c>
      <c r="N348" s="219" t="s">
        <v>46</v>
      </c>
      <c r="O348" s="83"/>
      <c r="P348" s="220">
        <f>O348*H348</f>
        <v>0</v>
      </c>
      <c r="Q348" s="220">
        <v>0</v>
      </c>
      <c r="R348" s="220">
        <f>Q348*H348</f>
        <v>0</v>
      </c>
      <c r="S348" s="220">
        <v>0</v>
      </c>
      <c r="T348" s="221">
        <f>S348*H348</f>
        <v>0</v>
      </c>
      <c r="AR348" s="222" t="s">
        <v>207</v>
      </c>
      <c r="AT348" s="222" t="s">
        <v>131</v>
      </c>
      <c r="AU348" s="222" t="s">
        <v>84</v>
      </c>
      <c r="AY348" s="17" t="s">
        <v>128</v>
      </c>
      <c r="BE348" s="223">
        <f>IF(N348="základní",J348,0)</f>
        <v>0</v>
      </c>
      <c r="BF348" s="223">
        <f>IF(N348="snížená",J348,0)</f>
        <v>0</v>
      </c>
      <c r="BG348" s="223">
        <f>IF(N348="zákl. přenesená",J348,0)</f>
        <v>0</v>
      </c>
      <c r="BH348" s="223">
        <f>IF(N348="sníž. přenesená",J348,0)</f>
        <v>0</v>
      </c>
      <c r="BI348" s="223">
        <f>IF(N348="nulová",J348,0)</f>
        <v>0</v>
      </c>
      <c r="BJ348" s="17" t="s">
        <v>82</v>
      </c>
      <c r="BK348" s="223">
        <f>ROUND(I348*H348,2)</f>
        <v>0</v>
      </c>
      <c r="BL348" s="17" t="s">
        <v>207</v>
      </c>
      <c r="BM348" s="222" t="s">
        <v>499</v>
      </c>
    </row>
    <row r="349" spans="2:51" s="12" customFormat="1" ht="12">
      <c r="B349" s="224"/>
      <c r="C349" s="225"/>
      <c r="D349" s="226" t="s">
        <v>138</v>
      </c>
      <c r="E349" s="227" t="s">
        <v>19</v>
      </c>
      <c r="F349" s="228" t="s">
        <v>139</v>
      </c>
      <c r="G349" s="225"/>
      <c r="H349" s="227" t="s">
        <v>19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AT349" s="234" t="s">
        <v>138</v>
      </c>
      <c r="AU349" s="234" t="s">
        <v>84</v>
      </c>
      <c r="AV349" s="12" t="s">
        <v>82</v>
      </c>
      <c r="AW349" s="12" t="s">
        <v>36</v>
      </c>
      <c r="AX349" s="12" t="s">
        <v>75</v>
      </c>
      <c r="AY349" s="234" t="s">
        <v>128</v>
      </c>
    </row>
    <row r="350" spans="2:51" s="13" customFormat="1" ht="12">
      <c r="B350" s="235"/>
      <c r="C350" s="236"/>
      <c r="D350" s="226" t="s">
        <v>138</v>
      </c>
      <c r="E350" s="237" t="s">
        <v>19</v>
      </c>
      <c r="F350" s="238" t="s">
        <v>199</v>
      </c>
      <c r="G350" s="236"/>
      <c r="H350" s="239">
        <v>14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138</v>
      </c>
      <c r="AU350" s="245" t="s">
        <v>84</v>
      </c>
      <c r="AV350" s="13" t="s">
        <v>84</v>
      </c>
      <c r="AW350" s="13" t="s">
        <v>36</v>
      </c>
      <c r="AX350" s="13" t="s">
        <v>82</v>
      </c>
      <c r="AY350" s="245" t="s">
        <v>128</v>
      </c>
    </row>
    <row r="351" spans="2:65" s="1" customFormat="1" ht="16.5" customHeight="1">
      <c r="B351" s="38"/>
      <c r="C351" s="257" t="s">
        <v>500</v>
      </c>
      <c r="D351" s="257" t="s">
        <v>297</v>
      </c>
      <c r="E351" s="258" t="s">
        <v>501</v>
      </c>
      <c r="F351" s="259" t="s">
        <v>502</v>
      </c>
      <c r="G351" s="260" t="s">
        <v>167</v>
      </c>
      <c r="H351" s="261">
        <v>14</v>
      </c>
      <c r="I351" s="262"/>
      <c r="J351" s="263">
        <f>ROUND(I351*H351,2)</f>
        <v>0</v>
      </c>
      <c r="K351" s="259" t="s">
        <v>135</v>
      </c>
      <c r="L351" s="264"/>
      <c r="M351" s="265" t="s">
        <v>19</v>
      </c>
      <c r="N351" s="266" t="s">
        <v>46</v>
      </c>
      <c r="O351" s="83"/>
      <c r="P351" s="220">
        <f>O351*H351</f>
        <v>0</v>
      </c>
      <c r="Q351" s="220">
        <v>0.0012</v>
      </c>
      <c r="R351" s="220">
        <f>Q351*H351</f>
        <v>0.0168</v>
      </c>
      <c r="S351" s="220">
        <v>0</v>
      </c>
      <c r="T351" s="221">
        <f>S351*H351</f>
        <v>0</v>
      </c>
      <c r="AR351" s="222" t="s">
        <v>291</v>
      </c>
      <c r="AT351" s="222" t="s">
        <v>297</v>
      </c>
      <c r="AU351" s="222" t="s">
        <v>84</v>
      </c>
      <c r="AY351" s="17" t="s">
        <v>128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7" t="s">
        <v>82</v>
      </c>
      <c r="BK351" s="223">
        <f>ROUND(I351*H351,2)</f>
        <v>0</v>
      </c>
      <c r="BL351" s="17" t="s">
        <v>207</v>
      </c>
      <c r="BM351" s="222" t="s">
        <v>503</v>
      </c>
    </row>
    <row r="352" spans="2:51" s="12" customFormat="1" ht="12">
      <c r="B352" s="224"/>
      <c r="C352" s="225"/>
      <c r="D352" s="226" t="s">
        <v>138</v>
      </c>
      <c r="E352" s="227" t="s">
        <v>19</v>
      </c>
      <c r="F352" s="228" t="s">
        <v>139</v>
      </c>
      <c r="G352" s="225"/>
      <c r="H352" s="227" t="s">
        <v>19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AT352" s="234" t="s">
        <v>138</v>
      </c>
      <c r="AU352" s="234" t="s">
        <v>84</v>
      </c>
      <c r="AV352" s="12" t="s">
        <v>82</v>
      </c>
      <c r="AW352" s="12" t="s">
        <v>36</v>
      </c>
      <c r="AX352" s="12" t="s">
        <v>75</v>
      </c>
      <c r="AY352" s="234" t="s">
        <v>128</v>
      </c>
    </row>
    <row r="353" spans="2:51" s="13" customFormat="1" ht="12">
      <c r="B353" s="235"/>
      <c r="C353" s="236"/>
      <c r="D353" s="226" t="s">
        <v>138</v>
      </c>
      <c r="E353" s="237" t="s">
        <v>19</v>
      </c>
      <c r="F353" s="238" t="s">
        <v>199</v>
      </c>
      <c r="G353" s="236"/>
      <c r="H353" s="239">
        <v>14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138</v>
      </c>
      <c r="AU353" s="245" t="s">
        <v>84</v>
      </c>
      <c r="AV353" s="13" t="s">
        <v>84</v>
      </c>
      <c r="AW353" s="13" t="s">
        <v>36</v>
      </c>
      <c r="AX353" s="13" t="s">
        <v>82</v>
      </c>
      <c r="AY353" s="245" t="s">
        <v>128</v>
      </c>
    </row>
    <row r="354" spans="2:65" s="1" customFormat="1" ht="24" customHeight="1">
      <c r="B354" s="38"/>
      <c r="C354" s="211" t="s">
        <v>504</v>
      </c>
      <c r="D354" s="211" t="s">
        <v>131</v>
      </c>
      <c r="E354" s="212" t="s">
        <v>505</v>
      </c>
      <c r="F354" s="213" t="s">
        <v>506</v>
      </c>
      <c r="G354" s="214" t="s">
        <v>167</v>
      </c>
      <c r="H354" s="215">
        <v>17</v>
      </c>
      <c r="I354" s="216"/>
      <c r="J354" s="217">
        <f>ROUND(I354*H354,2)</f>
        <v>0</v>
      </c>
      <c r="K354" s="213" t="s">
        <v>135</v>
      </c>
      <c r="L354" s="43"/>
      <c r="M354" s="218" t="s">
        <v>19</v>
      </c>
      <c r="N354" s="219" t="s">
        <v>46</v>
      </c>
      <c r="O354" s="83"/>
      <c r="P354" s="220">
        <f>O354*H354</f>
        <v>0</v>
      </c>
      <c r="Q354" s="220">
        <v>0</v>
      </c>
      <c r="R354" s="220">
        <f>Q354*H354</f>
        <v>0</v>
      </c>
      <c r="S354" s="220">
        <v>0.024</v>
      </c>
      <c r="T354" s="221">
        <f>S354*H354</f>
        <v>0.40800000000000003</v>
      </c>
      <c r="AR354" s="222" t="s">
        <v>207</v>
      </c>
      <c r="AT354" s="222" t="s">
        <v>131</v>
      </c>
      <c r="AU354" s="222" t="s">
        <v>84</v>
      </c>
      <c r="AY354" s="17" t="s">
        <v>128</v>
      </c>
      <c r="BE354" s="223">
        <f>IF(N354="základní",J354,0)</f>
        <v>0</v>
      </c>
      <c r="BF354" s="223">
        <f>IF(N354="snížená",J354,0)</f>
        <v>0</v>
      </c>
      <c r="BG354" s="223">
        <f>IF(N354="zákl. přenesená",J354,0)</f>
        <v>0</v>
      </c>
      <c r="BH354" s="223">
        <f>IF(N354="sníž. přenesená",J354,0)</f>
        <v>0</v>
      </c>
      <c r="BI354" s="223">
        <f>IF(N354="nulová",J354,0)</f>
        <v>0</v>
      </c>
      <c r="BJ354" s="17" t="s">
        <v>82</v>
      </c>
      <c r="BK354" s="223">
        <f>ROUND(I354*H354,2)</f>
        <v>0</v>
      </c>
      <c r="BL354" s="17" t="s">
        <v>207</v>
      </c>
      <c r="BM354" s="222" t="s">
        <v>507</v>
      </c>
    </row>
    <row r="355" spans="2:51" s="12" customFormat="1" ht="12">
      <c r="B355" s="224"/>
      <c r="C355" s="225"/>
      <c r="D355" s="226" t="s">
        <v>138</v>
      </c>
      <c r="E355" s="227" t="s">
        <v>19</v>
      </c>
      <c r="F355" s="228" t="s">
        <v>139</v>
      </c>
      <c r="G355" s="225"/>
      <c r="H355" s="227" t="s">
        <v>19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AT355" s="234" t="s">
        <v>138</v>
      </c>
      <c r="AU355" s="234" t="s">
        <v>84</v>
      </c>
      <c r="AV355" s="12" t="s">
        <v>82</v>
      </c>
      <c r="AW355" s="12" t="s">
        <v>36</v>
      </c>
      <c r="AX355" s="12" t="s">
        <v>75</v>
      </c>
      <c r="AY355" s="234" t="s">
        <v>128</v>
      </c>
    </row>
    <row r="356" spans="2:51" s="13" customFormat="1" ht="12">
      <c r="B356" s="235"/>
      <c r="C356" s="236"/>
      <c r="D356" s="226" t="s">
        <v>138</v>
      </c>
      <c r="E356" s="237" t="s">
        <v>19</v>
      </c>
      <c r="F356" s="238" t="s">
        <v>212</v>
      </c>
      <c r="G356" s="236"/>
      <c r="H356" s="239">
        <v>17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AT356" s="245" t="s">
        <v>138</v>
      </c>
      <c r="AU356" s="245" t="s">
        <v>84</v>
      </c>
      <c r="AV356" s="13" t="s">
        <v>84</v>
      </c>
      <c r="AW356" s="13" t="s">
        <v>36</v>
      </c>
      <c r="AX356" s="13" t="s">
        <v>82</v>
      </c>
      <c r="AY356" s="245" t="s">
        <v>128</v>
      </c>
    </row>
    <row r="357" spans="2:65" s="1" customFormat="1" ht="24" customHeight="1">
      <c r="B357" s="38"/>
      <c r="C357" s="211" t="s">
        <v>508</v>
      </c>
      <c r="D357" s="211" t="s">
        <v>131</v>
      </c>
      <c r="E357" s="212" t="s">
        <v>509</v>
      </c>
      <c r="F357" s="213" t="s">
        <v>510</v>
      </c>
      <c r="G357" s="214" t="s">
        <v>167</v>
      </c>
      <c r="H357" s="215">
        <v>1</v>
      </c>
      <c r="I357" s="216"/>
      <c r="J357" s="217">
        <f>ROUND(I357*H357,2)</f>
        <v>0</v>
      </c>
      <c r="K357" s="213" t="s">
        <v>135</v>
      </c>
      <c r="L357" s="43"/>
      <c r="M357" s="218" t="s">
        <v>19</v>
      </c>
      <c r="N357" s="219" t="s">
        <v>46</v>
      </c>
      <c r="O357" s="83"/>
      <c r="P357" s="220">
        <f>O357*H357</f>
        <v>0</v>
      </c>
      <c r="Q357" s="220">
        <v>0</v>
      </c>
      <c r="R357" s="220">
        <f>Q357*H357</f>
        <v>0</v>
      </c>
      <c r="S357" s="220">
        <v>0</v>
      </c>
      <c r="T357" s="221">
        <f>S357*H357</f>
        <v>0</v>
      </c>
      <c r="AR357" s="222" t="s">
        <v>207</v>
      </c>
      <c r="AT357" s="222" t="s">
        <v>131</v>
      </c>
      <c r="AU357" s="222" t="s">
        <v>84</v>
      </c>
      <c r="AY357" s="17" t="s">
        <v>128</v>
      </c>
      <c r="BE357" s="223">
        <f>IF(N357="základní",J357,0)</f>
        <v>0</v>
      </c>
      <c r="BF357" s="223">
        <f>IF(N357="snížená",J357,0)</f>
        <v>0</v>
      </c>
      <c r="BG357" s="223">
        <f>IF(N357="zákl. přenesená",J357,0)</f>
        <v>0</v>
      </c>
      <c r="BH357" s="223">
        <f>IF(N357="sníž. přenesená",J357,0)</f>
        <v>0</v>
      </c>
      <c r="BI357" s="223">
        <f>IF(N357="nulová",J357,0)</f>
        <v>0</v>
      </c>
      <c r="BJ357" s="17" t="s">
        <v>82</v>
      </c>
      <c r="BK357" s="223">
        <f>ROUND(I357*H357,2)</f>
        <v>0</v>
      </c>
      <c r="BL357" s="17" t="s">
        <v>207</v>
      </c>
      <c r="BM357" s="222" t="s">
        <v>511</v>
      </c>
    </row>
    <row r="358" spans="2:51" s="12" customFormat="1" ht="12">
      <c r="B358" s="224"/>
      <c r="C358" s="225"/>
      <c r="D358" s="226" t="s">
        <v>138</v>
      </c>
      <c r="E358" s="227" t="s">
        <v>19</v>
      </c>
      <c r="F358" s="228" t="s">
        <v>139</v>
      </c>
      <c r="G358" s="225"/>
      <c r="H358" s="227" t="s">
        <v>19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AT358" s="234" t="s">
        <v>138</v>
      </c>
      <c r="AU358" s="234" t="s">
        <v>84</v>
      </c>
      <c r="AV358" s="12" t="s">
        <v>82</v>
      </c>
      <c r="AW358" s="12" t="s">
        <v>36</v>
      </c>
      <c r="AX358" s="12" t="s">
        <v>75</v>
      </c>
      <c r="AY358" s="234" t="s">
        <v>128</v>
      </c>
    </row>
    <row r="359" spans="2:51" s="13" customFormat="1" ht="12">
      <c r="B359" s="235"/>
      <c r="C359" s="236"/>
      <c r="D359" s="226" t="s">
        <v>138</v>
      </c>
      <c r="E359" s="237" t="s">
        <v>19</v>
      </c>
      <c r="F359" s="238" t="s">
        <v>82</v>
      </c>
      <c r="G359" s="236"/>
      <c r="H359" s="239">
        <v>1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AT359" s="245" t="s">
        <v>138</v>
      </c>
      <c r="AU359" s="245" t="s">
        <v>84</v>
      </c>
      <c r="AV359" s="13" t="s">
        <v>84</v>
      </c>
      <c r="AW359" s="13" t="s">
        <v>36</v>
      </c>
      <c r="AX359" s="13" t="s">
        <v>82</v>
      </c>
      <c r="AY359" s="245" t="s">
        <v>128</v>
      </c>
    </row>
    <row r="360" spans="2:65" s="1" customFormat="1" ht="16.5" customHeight="1">
      <c r="B360" s="38"/>
      <c r="C360" s="257" t="s">
        <v>512</v>
      </c>
      <c r="D360" s="257" t="s">
        <v>297</v>
      </c>
      <c r="E360" s="258" t="s">
        <v>513</v>
      </c>
      <c r="F360" s="259" t="s">
        <v>514</v>
      </c>
      <c r="G360" s="260" t="s">
        <v>190</v>
      </c>
      <c r="H360" s="261">
        <v>1.9</v>
      </c>
      <c r="I360" s="262"/>
      <c r="J360" s="263">
        <f>ROUND(I360*H360,2)</f>
        <v>0</v>
      </c>
      <c r="K360" s="259" t="s">
        <v>135</v>
      </c>
      <c r="L360" s="264"/>
      <c r="M360" s="265" t="s">
        <v>19</v>
      </c>
      <c r="N360" s="266" t="s">
        <v>46</v>
      </c>
      <c r="O360" s="83"/>
      <c r="P360" s="220">
        <f>O360*H360</f>
        <v>0</v>
      </c>
      <c r="Q360" s="220">
        <v>0.0011</v>
      </c>
      <c r="R360" s="220">
        <f>Q360*H360</f>
        <v>0.00209</v>
      </c>
      <c r="S360" s="220">
        <v>0</v>
      </c>
      <c r="T360" s="221">
        <f>S360*H360</f>
        <v>0</v>
      </c>
      <c r="AR360" s="222" t="s">
        <v>291</v>
      </c>
      <c r="AT360" s="222" t="s">
        <v>297</v>
      </c>
      <c r="AU360" s="222" t="s">
        <v>84</v>
      </c>
      <c r="AY360" s="17" t="s">
        <v>128</v>
      </c>
      <c r="BE360" s="223">
        <f>IF(N360="základní",J360,0)</f>
        <v>0</v>
      </c>
      <c r="BF360" s="223">
        <f>IF(N360="snížená",J360,0)</f>
        <v>0</v>
      </c>
      <c r="BG360" s="223">
        <f>IF(N360="zákl. přenesená",J360,0)</f>
        <v>0</v>
      </c>
      <c r="BH360" s="223">
        <f>IF(N360="sníž. přenesená",J360,0)</f>
        <v>0</v>
      </c>
      <c r="BI360" s="223">
        <f>IF(N360="nulová",J360,0)</f>
        <v>0</v>
      </c>
      <c r="BJ360" s="17" t="s">
        <v>82</v>
      </c>
      <c r="BK360" s="223">
        <f>ROUND(I360*H360,2)</f>
        <v>0</v>
      </c>
      <c r="BL360" s="17" t="s">
        <v>207</v>
      </c>
      <c r="BM360" s="222" t="s">
        <v>515</v>
      </c>
    </row>
    <row r="361" spans="2:51" s="12" customFormat="1" ht="12">
      <c r="B361" s="224"/>
      <c r="C361" s="225"/>
      <c r="D361" s="226" t="s">
        <v>138</v>
      </c>
      <c r="E361" s="227" t="s">
        <v>19</v>
      </c>
      <c r="F361" s="228" t="s">
        <v>139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AT361" s="234" t="s">
        <v>138</v>
      </c>
      <c r="AU361" s="234" t="s">
        <v>84</v>
      </c>
      <c r="AV361" s="12" t="s">
        <v>82</v>
      </c>
      <c r="AW361" s="12" t="s">
        <v>36</v>
      </c>
      <c r="AX361" s="12" t="s">
        <v>75</v>
      </c>
      <c r="AY361" s="234" t="s">
        <v>128</v>
      </c>
    </row>
    <row r="362" spans="2:51" s="13" customFormat="1" ht="12">
      <c r="B362" s="235"/>
      <c r="C362" s="236"/>
      <c r="D362" s="226" t="s">
        <v>138</v>
      </c>
      <c r="E362" s="237" t="s">
        <v>19</v>
      </c>
      <c r="F362" s="238" t="s">
        <v>447</v>
      </c>
      <c r="G362" s="236"/>
      <c r="H362" s="239">
        <v>1.9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AT362" s="245" t="s">
        <v>138</v>
      </c>
      <c r="AU362" s="245" t="s">
        <v>84</v>
      </c>
      <c r="AV362" s="13" t="s">
        <v>84</v>
      </c>
      <c r="AW362" s="13" t="s">
        <v>36</v>
      </c>
      <c r="AX362" s="13" t="s">
        <v>82</v>
      </c>
      <c r="AY362" s="245" t="s">
        <v>128</v>
      </c>
    </row>
    <row r="363" spans="2:65" s="1" customFormat="1" ht="16.5" customHeight="1">
      <c r="B363" s="38"/>
      <c r="C363" s="257" t="s">
        <v>516</v>
      </c>
      <c r="D363" s="257" t="s">
        <v>297</v>
      </c>
      <c r="E363" s="258" t="s">
        <v>517</v>
      </c>
      <c r="F363" s="259" t="s">
        <v>518</v>
      </c>
      <c r="G363" s="260" t="s">
        <v>519</v>
      </c>
      <c r="H363" s="261">
        <v>1</v>
      </c>
      <c r="I363" s="262"/>
      <c r="J363" s="263">
        <f>ROUND(I363*H363,2)</f>
        <v>0</v>
      </c>
      <c r="K363" s="259" t="s">
        <v>135</v>
      </c>
      <c r="L363" s="264"/>
      <c r="M363" s="265" t="s">
        <v>19</v>
      </c>
      <c r="N363" s="266" t="s">
        <v>46</v>
      </c>
      <c r="O363" s="83"/>
      <c r="P363" s="220">
        <f>O363*H363</f>
        <v>0</v>
      </c>
      <c r="Q363" s="220">
        <v>0.0002</v>
      </c>
      <c r="R363" s="220">
        <f>Q363*H363</f>
        <v>0.0002</v>
      </c>
      <c r="S363" s="220">
        <v>0</v>
      </c>
      <c r="T363" s="221">
        <f>S363*H363</f>
        <v>0</v>
      </c>
      <c r="AR363" s="222" t="s">
        <v>291</v>
      </c>
      <c r="AT363" s="222" t="s">
        <v>297</v>
      </c>
      <c r="AU363" s="222" t="s">
        <v>84</v>
      </c>
      <c r="AY363" s="17" t="s">
        <v>128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17" t="s">
        <v>82</v>
      </c>
      <c r="BK363" s="223">
        <f>ROUND(I363*H363,2)</f>
        <v>0</v>
      </c>
      <c r="BL363" s="17" t="s">
        <v>207</v>
      </c>
      <c r="BM363" s="222" t="s">
        <v>520</v>
      </c>
    </row>
    <row r="364" spans="2:51" s="12" customFormat="1" ht="12">
      <c r="B364" s="224"/>
      <c r="C364" s="225"/>
      <c r="D364" s="226" t="s">
        <v>138</v>
      </c>
      <c r="E364" s="227" t="s">
        <v>19</v>
      </c>
      <c r="F364" s="228" t="s">
        <v>139</v>
      </c>
      <c r="G364" s="225"/>
      <c r="H364" s="227" t="s">
        <v>19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AT364" s="234" t="s">
        <v>138</v>
      </c>
      <c r="AU364" s="234" t="s">
        <v>84</v>
      </c>
      <c r="AV364" s="12" t="s">
        <v>82</v>
      </c>
      <c r="AW364" s="12" t="s">
        <v>36</v>
      </c>
      <c r="AX364" s="12" t="s">
        <v>75</v>
      </c>
      <c r="AY364" s="234" t="s">
        <v>128</v>
      </c>
    </row>
    <row r="365" spans="2:51" s="13" customFormat="1" ht="12">
      <c r="B365" s="235"/>
      <c r="C365" s="236"/>
      <c r="D365" s="226" t="s">
        <v>138</v>
      </c>
      <c r="E365" s="237" t="s">
        <v>19</v>
      </c>
      <c r="F365" s="238" t="s">
        <v>82</v>
      </c>
      <c r="G365" s="236"/>
      <c r="H365" s="239">
        <v>1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138</v>
      </c>
      <c r="AU365" s="245" t="s">
        <v>84</v>
      </c>
      <c r="AV365" s="13" t="s">
        <v>84</v>
      </c>
      <c r="AW365" s="13" t="s">
        <v>36</v>
      </c>
      <c r="AX365" s="13" t="s">
        <v>82</v>
      </c>
      <c r="AY365" s="245" t="s">
        <v>128</v>
      </c>
    </row>
    <row r="366" spans="2:65" s="1" customFormat="1" ht="16.5" customHeight="1">
      <c r="B366" s="38"/>
      <c r="C366" s="211" t="s">
        <v>521</v>
      </c>
      <c r="D366" s="211" t="s">
        <v>131</v>
      </c>
      <c r="E366" s="212" t="s">
        <v>522</v>
      </c>
      <c r="F366" s="213" t="s">
        <v>523</v>
      </c>
      <c r="G366" s="214" t="s">
        <v>167</v>
      </c>
      <c r="H366" s="215">
        <v>1</v>
      </c>
      <c r="I366" s="216"/>
      <c r="J366" s="217">
        <f>ROUND(I366*H366,2)</f>
        <v>0</v>
      </c>
      <c r="K366" s="213" t="s">
        <v>19</v>
      </c>
      <c r="L366" s="43"/>
      <c r="M366" s="218" t="s">
        <v>19</v>
      </c>
      <c r="N366" s="219" t="s">
        <v>46</v>
      </c>
      <c r="O366" s="83"/>
      <c r="P366" s="220">
        <f>O366*H366</f>
        <v>0</v>
      </c>
      <c r="Q366" s="220">
        <v>0</v>
      </c>
      <c r="R366" s="220">
        <f>Q366*H366</f>
        <v>0</v>
      </c>
      <c r="S366" s="220">
        <v>0</v>
      </c>
      <c r="T366" s="221">
        <f>S366*H366</f>
        <v>0</v>
      </c>
      <c r="AR366" s="222" t="s">
        <v>207</v>
      </c>
      <c r="AT366" s="222" t="s">
        <v>131</v>
      </c>
      <c r="AU366" s="222" t="s">
        <v>84</v>
      </c>
      <c r="AY366" s="17" t="s">
        <v>128</v>
      </c>
      <c r="BE366" s="223">
        <f>IF(N366="základní",J366,0)</f>
        <v>0</v>
      </c>
      <c r="BF366" s="223">
        <f>IF(N366="snížená",J366,0)</f>
        <v>0</v>
      </c>
      <c r="BG366" s="223">
        <f>IF(N366="zákl. přenesená",J366,0)</f>
        <v>0</v>
      </c>
      <c r="BH366" s="223">
        <f>IF(N366="sníž. přenesená",J366,0)</f>
        <v>0</v>
      </c>
      <c r="BI366" s="223">
        <f>IF(N366="nulová",J366,0)</f>
        <v>0</v>
      </c>
      <c r="BJ366" s="17" t="s">
        <v>82</v>
      </c>
      <c r="BK366" s="223">
        <f>ROUND(I366*H366,2)</f>
        <v>0</v>
      </c>
      <c r="BL366" s="17" t="s">
        <v>207</v>
      </c>
      <c r="BM366" s="222" t="s">
        <v>524</v>
      </c>
    </row>
    <row r="367" spans="2:51" s="12" customFormat="1" ht="12">
      <c r="B367" s="224"/>
      <c r="C367" s="225"/>
      <c r="D367" s="226" t="s">
        <v>138</v>
      </c>
      <c r="E367" s="227" t="s">
        <v>19</v>
      </c>
      <c r="F367" s="228" t="s">
        <v>139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AT367" s="234" t="s">
        <v>138</v>
      </c>
      <c r="AU367" s="234" t="s">
        <v>84</v>
      </c>
      <c r="AV367" s="12" t="s">
        <v>82</v>
      </c>
      <c r="AW367" s="12" t="s">
        <v>36</v>
      </c>
      <c r="AX367" s="12" t="s">
        <v>75</v>
      </c>
      <c r="AY367" s="234" t="s">
        <v>128</v>
      </c>
    </row>
    <row r="368" spans="2:51" s="13" customFormat="1" ht="12">
      <c r="B368" s="235"/>
      <c r="C368" s="236"/>
      <c r="D368" s="226" t="s">
        <v>138</v>
      </c>
      <c r="E368" s="237" t="s">
        <v>19</v>
      </c>
      <c r="F368" s="238" t="s">
        <v>82</v>
      </c>
      <c r="G368" s="236"/>
      <c r="H368" s="239">
        <v>1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138</v>
      </c>
      <c r="AU368" s="245" t="s">
        <v>84</v>
      </c>
      <c r="AV368" s="13" t="s">
        <v>84</v>
      </c>
      <c r="AW368" s="13" t="s">
        <v>36</v>
      </c>
      <c r="AX368" s="13" t="s">
        <v>82</v>
      </c>
      <c r="AY368" s="245" t="s">
        <v>128</v>
      </c>
    </row>
    <row r="369" spans="2:65" s="1" customFormat="1" ht="16.5" customHeight="1">
      <c r="B369" s="38"/>
      <c r="C369" s="257" t="s">
        <v>525</v>
      </c>
      <c r="D369" s="257" t="s">
        <v>297</v>
      </c>
      <c r="E369" s="258" t="s">
        <v>526</v>
      </c>
      <c r="F369" s="259" t="s">
        <v>527</v>
      </c>
      <c r="G369" s="260" t="s">
        <v>167</v>
      </c>
      <c r="H369" s="261">
        <v>1</v>
      </c>
      <c r="I369" s="262"/>
      <c r="J369" s="263">
        <f>ROUND(I369*H369,2)</f>
        <v>0</v>
      </c>
      <c r="K369" s="259" t="s">
        <v>135</v>
      </c>
      <c r="L369" s="264"/>
      <c r="M369" s="265" t="s">
        <v>19</v>
      </c>
      <c r="N369" s="266" t="s">
        <v>46</v>
      </c>
      <c r="O369" s="83"/>
      <c r="P369" s="220">
        <f>O369*H369</f>
        <v>0</v>
      </c>
      <c r="Q369" s="220">
        <v>0.0007</v>
      </c>
      <c r="R369" s="220">
        <f>Q369*H369</f>
        <v>0.0007</v>
      </c>
      <c r="S369" s="220">
        <v>0</v>
      </c>
      <c r="T369" s="221">
        <f>S369*H369</f>
        <v>0</v>
      </c>
      <c r="AR369" s="222" t="s">
        <v>291</v>
      </c>
      <c r="AT369" s="222" t="s">
        <v>297</v>
      </c>
      <c r="AU369" s="222" t="s">
        <v>84</v>
      </c>
      <c r="AY369" s="17" t="s">
        <v>128</v>
      </c>
      <c r="BE369" s="223">
        <f>IF(N369="základní",J369,0)</f>
        <v>0</v>
      </c>
      <c r="BF369" s="223">
        <f>IF(N369="snížená",J369,0)</f>
        <v>0</v>
      </c>
      <c r="BG369" s="223">
        <f>IF(N369="zákl. přenesená",J369,0)</f>
        <v>0</v>
      </c>
      <c r="BH369" s="223">
        <f>IF(N369="sníž. přenesená",J369,0)</f>
        <v>0</v>
      </c>
      <c r="BI369" s="223">
        <f>IF(N369="nulová",J369,0)</f>
        <v>0</v>
      </c>
      <c r="BJ369" s="17" t="s">
        <v>82</v>
      </c>
      <c r="BK369" s="223">
        <f>ROUND(I369*H369,2)</f>
        <v>0</v>
      </c>
      <c r="BL369" s="17" t="s">
        <v>207</v>
      </c>
      <c r="BM369" s="222" t="s">
        <v>528</v>
      </c>
    </row>
    <row r="370" spans="2:51" s="12" customFormat="1" ht="12">
      <c r="B370" s="224"/>
      <c r="C370" s="225"/>
      <c r="D370" s="226" t="s">
        <v>138</v>
      </c>
      <c r="E370" s="227" t="s">
        <v>19</v>
      </c>
      <c r="F370" s="228" t="s">
        <v>139</v>
      </c>
      <c r="G370" s="225"/>
      <c r="H370" s="227" t="s">
        <v>19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AT370" s="234" t="s">
        <v>138</v>
      </c>
      <c r="AU370" s="234" t="s">
        <v>84</v>
      </c>
      <c r="AV370" s="12" t="s">
        <v>82</v>
      </c>
      <c r="AW370" s="12" t="s">
        <v>36</v>
      </c>
      <c r="AX370" s="12" t="s">
        <v>75</v>
      </c>
      <c r="AY370" s="234" t="s">
        <v>128</v>
      </c>
    </row>
    <row r="371" spans="2:51" s="13" customFormat="1" ht="12">
      <c r="B371" s="235"/>
      <c r="C371" s="236"/>
      <c r="D371" s="226" t="s">
        <v>138</v>
      </c>
      <c r="E371" s="237" t="s">
        <v>19</v>
      </c>
      <c r="F371" s="238" t="s">
        <v>82</v>
      </c>
      <c r="G371" s="236"/>
      <c r="H371" s="239">
        <v>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138</v>
      </c>
      <c r="AU371" s="245" t="s">
        <v>84</v>
      </c>
      <c r="AV371" s="13" t="s">
        <v>84</v>
      </c>
      <c r="AW371" s="13" t="s">
        <v>36</v>
      </c>
      <c r="AX371" s="13" t="s">
        <v>82</v>
      </c>
      <c r="AY371" s="245" t="s">
        <v>128</v>
      </c>
    </row>
    <row r="372" spans="2:65" s="1" customFormat="1" ht="16.5" customHeight="1">
      <c r="B372" s="38"/>
      <c r="C372" s="211" t="s">
        <v>529</v>
      </c>
      <c r="D372" s="211" t="s">
        <v>131</v>
      </c>
      <c r="E372" s="212" t="s">
        <v>530</v>
      </c>
      <c r="F372" s="213" t="s">
        <v>531</v>
      </c>
      <c r="G372" s="214" t="s">
        <v>167</v>
      </c>
      <c r="H372" s="215">
        <v>16</v>
      </c>
      <c r="I372" s="216"/>
      <c r="J372" s="217">
        <f>ROUND(I372*H372,2)</f>
        <v>0</v>
      </c>
      <c r="K372" s="213" t="s">
        <v>135</v>
      </c>
      <c r="L372" s="43"/>
      <c r="M372" s="218" t="s">
        <v>19</v>
      </c>
      <c r="N372" s="219" t="s">
        <v>46</v>
      </c>
      <c r="O372" s="83"/>
      <c r="P372" s="220">
        <f>O372*H372</f>
        <v>0</v>
      </c>
      <c r="Q372" s="220">
        <v>0</v>
      </c>
      <c r="R372" s="220">
        <f>Q372*H372</f>
        <v>0</v>
      </c>
      <c r="S372" s="220">
        <v>0</v>
      </c>
      <c r="T372" s="221">
        <f>S372*H372</f>
        <v>0</v>
      </c>
      <c r="AR372" s="222" t="s">
        <v>207</v>
      </c>
      <c r="AT372" s="222" t="s">
        <v>131</v>
      </c>
      <c r="AU372" s="222" t="s">
        <v>84</v>
      </c>
      <c r="AY372" s="17" t="s">
        <v>128</v>
      </c>
      <c r="BE372" s="223">
        <f>IF(N372="základní",J372,0)</f>
        <v>0</v>
      </c>
      <c r="BF372" s="223">
        <f>IF(N372="snížená",J372,0)</f>
        <v>0</v>
      </c>
      <c r="BG372" s="223">
        <f>IF(N372="zákl. přenesená",J372,0)</f>
        <v>0</v>
      </c>
      <c r="BH372" s="223">
        <f>IF(N372="sníž. přenesená",J372,0)</f>
        <v>0</v>
      </c>
      <c r="BI372" s="223">
        <f>IF(N372="nulová",J372,0)</f>
        <v>0</v>
      </c>
      <c r="BJ372" s="17" t="s">
        <v>82</v>
      </c>
      <c r="BK372" s="223">
        <f>ROUND(I372*H372,2)</f>
        <v>0</v>
      </c>
      <c r="BL372" s="17" t="s">
        <v>207</v>
      </c>
      <c r="BM372" s="222" t="s">
        <v>532</v>
      </c>
    </row>
    <row r="373" spans="2:51" s="12" customFormat="1" ht="12">
      <c r="B373" s="224"/>
      <c r="C373" s="225"/>
      <c r="D373" s="226" t="s">
        <v>138</v>
      </c>
      <c r="E373" s="227" t="s">
        <v>19</v>
      </c>
      <c r="F373" s="228" t="s">
        <v>139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AT373" s="234" t="s">
        <v>138</v>
      </c>
      <c r="AU373" s="234" t="s">
        <v>84</v>
      </c>
      <c r="AV373" s="12" t="s">
        <v>82</v>
      </c>
      <c r="AW373" s="12" t="s">
        <v>36</v>
      </c>
      <c r="AX373" s="12" t="s">
        <v>75</v>
      </c>
      <c r="AY373" s="234" t="s">
        <v>128</v>
      </c>
    </row>
    <row r="374" spans="2:51" s="13" customFormat="1" ht="12">
      <c r="B374" s="235"/>
      <c r="C374" s="236"/>
      <c r="D374" s="226" t="s">
        <v>138</v>
      </c>
      <c r="E374" s="237" t="s">
        <v>19</v>
      </c>
      <c r="F374" s="238" t="s">
        <v>533</v>
      </c>
      <c r="G374" s="236"/>
      <c r="H374" s="239">
        <v>16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138</v>
      </c>
      <c r="AU374" s="245" t="s">
        <v>84</v>
      </c>
      <c r="AV374" s="13" t="s">
        <v>84</v>
      </c>
      <c r="AW374" s="13" t="s">
        <v>36</v>
      </c>
      <c r="AX374" s="13" t="s">
        <v>82</v>
      </c>
      <c r="AY374" s="245" t="s">
        <v>128</v>
      </c>
    </row>
    <row r="375" spans="2:65" s="1" customFormat="1" ht="16.5" customHeight="1">
      <c r="B375" s="38"/>
      <c r="C375" s="257" t="s">
        <v>534</v>
      </c>
      <c r="D375" s="257" t="s">
        <v>297</v>
      </c>
      <c r="E375" s="258" t="s">
        <v>535</v>
      </c>
      <c r="F375" s="259" t="s">
        <v>536</v>
      </c>
      <c r="G375" s="260" t="s">
        <v>167</v>
      </c>
      <c r="H375" s="261">
        <v>16</v>
      </c>
      <c r="I375" s="262"/>
      <c r="J375" s="263">
        <f>ROUND(I375*H375,2)</f>
        <v>0</v>
      </c>
      <c r="K375" s="259" t="s">
        <v>135</v>
      </c>
      <c r="L375" s="264"/>
      <c r="M375" s="265" t="s">
        <v>19</v>
      </c>
      <c r="N375" s="266" t="s">
        <v>46</v>
      </c>
      <c r="O375" s="83"/>
      <c r="P375" s="220">
        <f>O375*H375</f>
        <v>0</v>
      </c>
      <c r="Q375" s="220">
        <v>0.0047</v>
      </c>
      <c r="R375" s="220">
        <f>Q375*H375</f>
        <v>0.0752</v>
      </c>
      <c r="S375" s="220">
        <v>0</v>
      </c>
      <c r="T375" s="221">
        <f>S375*H375</f>
        <v>0</v>
      </c>
      <c r="AR375" s="222" t="s">
        <v>291</v>
      </c>
      <c r="AT375" s="222" t="s">
        <v>297</v>
      </c>
      <c r="AU375" s="222" t="s">
        <v>84</v>
      </c>
      <c r="AY375" s="17" t="s">
        <v>128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17" t="s">
        <v>82</v>
      </c>
      <c r="BK375" s="223">
        <f>ROUND(I375*H375,2)</f>
        <v>0</v>
      </c>
      <c r="BL375" s="17" t="s">
        <v>207</v>
      </c>
      <c r="BM375" s="222" t="s">
        <v>537</v>
      </c>
    </row>
    <row r="376" spans="2:51" s="12" customFormat="1" ht="12">
      <c r="B376" s="224"/>
      <c r="C376" s="225"/>
      <c r="D376" s="226" t="s">
        <v>138</v>
      </c>
      <c r="E376" s="227" t="s">
        <v>19</v>
      </c>
      <c r="F376" s="228" t="s">
        <v>139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AT376" s="234" t="s">
        <v>138</v>
      </c>
      <c r="AU376" s="234" t="s">
        <v>84</v>
      </c>
      <c r="AV376" s="12" t="s">
        <v>82</v>
      </c>
      <c r="AW376" s="12" t="s">
        <v>36</v>
      </c>
      <c r="AX376" s="12" t="s">
        <v>75</v>
      </c>
      <c r="AY376" s="234" t="s">
        <v>128</v>
      </c>
    </row>
    <row r="377" spans="2:51" s="13" customFormat="1" ht="12">
      <c r="B377" s="235"/>
      <c r="C377" s="236"/>
      <c r="D377" s="226" t="s">
        <v>138</v>
      </c>
      <c r="E377" s="237" t="s">
        <v>19</v>
      </c>
      <c r="F377" s="238" t="s">
        <v>533</v>
      </c>
      <c r="G377" s="236"/>
      <c r="H377" s="239">
        <v>16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138</v>
      </c>
      <c r="AU377" s="245" t="s">
        <v>84</v>
      </c>
      <c r="AV377" s="13" t="s">
        <v>84</v>
      </c>
      <c r="AW377" s="13" t="s">
        <v>36</v>
      </c>
      <c r="AX377" s="13" t="s">
        <v>82</v>
      </c>
      <c r="AY377" s="245" t="s">
        <v>128</v>
      </c>
    </row>
    <row r="378" spans="2:65" s="1" customFormat="1" ht="16.5" customHeight="1">
      <c r="B378" s="38"/>
      <c r="C378" s="211" t="s">
        <v>538</v>
      </c>
      <c r="D378" s="211" t="s">
        <v>131</v>
      </c>
      <c r="E378" s="212" t="s">
        <v>539</v>
      </c>
      <c r="F378" s="213" t="s">
        <v>540</v>
      </c>
      <c r="G378" s="214" t="s">
        <v>167</v>
      </c>
      <c r="H378" s="215">
        <v>1</v>
      </c>
      <c r="I378" s="216"/>
      <c r="J378" s="217">
        <f>ROUND(I378*H378,2)</f>
        <v>0</v>
      </c>
      <c r="K378" s="213" t="s">
        <v>135</v>
      </c>
      <c r="L378" s="43"/>
      <c r="M378" s="218" t="s">
        <v>19</v>
      </c>
      <c r="N378" s="219" t="s">
        <v>46</v>
      </c>
      <c r="O378" s="83"/>
      <c r="P378" s="220">
        <f>O378*H378</f>
        <v>0</v>
      </c>
      <c r="Q378" s="220">
        <v>0</v>
      </c>
      <c r="R378" s="220">
        <f>Q378*H378</f>
        <v>0</v>
      </c>
      <c r="S378" s="220">
        <v>0</v>
      </c>
      <c r="T378" s="221">
        <f>S378*H378</f>
        <v>0</v>
      </c>
      <c r="AR378" s="222" t="s">
        <v>207</v>
      </c>
      <c r="AT378" s="222" t="s">
        <v>131</v>
      </c>
      <c r="AU378" s="222" t="s">
        <v>84</v>
      </c>
      <c r="AY378" s="17" t="s">
        <v>128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7" t="s">
        <v>82</v>
      </c>
      <c r="BK378" s="223">
        <f>ROUND(I378*H378,2)</f>
        <v>0</v>
      </c>
      <c r="BL378" s="17" t="s">
        <v>207</v>
      </c>
      <c r="BM378" s="222" t="s">
        <v>541</v>
      </c>
    </row>
    <row r="379" spans="2:51" s="12" customFormat="1" ht="12">
      <c r="B379" s="224"/>
      <c r="C379" s="225"/>
      <c r="D379" s="226" t="s">
        <v>138</v>
      </c>
      <c r="E379" s="227" t="s">
        <v>19</v>
      </c>
      <c r="F379" s="228" t="s">
        <v>139</v>
      </c>
      <c r="G379" s="225"/>
      <c r="H379" s="227" t="s">
        <v>19</v>
      </c>
      <c r="I379" s="229"/>
      <c r="J379" s="225"/>
      <c r="K379" s="225"/>
      <c r="L379" s="230"/>
      <c r="M379" s="231"/>
      <c r="N379" s="232"/>
      <c r="O379" s="232"/>
      <c r="P379" s="232"/>
      <c r="Q379" s="232"/>
      <c r="R379" s="232"/>
      <c r="S379" s="232"/>
      <c r="T379" s="233"/>
      <c r="AT379" s="234" t="s">
        <v>138</v>
      </c>
      <c r="AU379" s="234" t="s">
        <v>84</v>
      </c>
      <c r="AV379" s="12" t="s">
        <v>82</v>
      </c>
      <c r="AW379" s="12" t="s">
        <v>36</v>
      </c>
      <c r="AX379" s="12" t="s">
        <v>75</v>
      </c>
      <c r="AY379" s="234" t="s">
        <v>128</v>
      </c>
    </row>
    <row r="380" spans="2:51" s="13" customFormat="1" ht="12">
      <c r="B380" s="235"/>
      <c r="C380" s="236"/>
      <c r="D380" s="226" t="s">
        <v>138</v>
      </c>
      <c r="E380" s="237" t="s">
        <v>19</v>
      </c>
      <c r="F380" s="238" t="s">
        <v>82</v>
      </c>
      <c r="G380" s="236"/>
      <c r="H380" s="239">
        <v>1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AT380" s="245" t="s">
        <v>138</v>
      </c>
      <c r="AU380" s="245" t="s">
        <v>84</v>
      </c>
      <c r="AV380" s="13" t="s">
        <v>84</v>
      </c>
      <c r="AW380" s="13" t="s">
        <v>36</v>
      </c>
      <c r="AX380" s="13" t="s">
        <v>82</v>
      </c>
      <c r="AY380" s="245" t="s">
        <v>128</v>
      </c>
    </row>
    <row r="381" spans="2:65" s="1" customFormat="1" ht="16.5" customHeight="1">
      <c r="B381" s="38"/>
      <c r="C381" s="257" t="s">
        <v>542</v>
      </c>
      <c r="D381" s="257" t="s">
        <v>297</v>
      </c>
      <c r="E381" s="258" t="s">
        <v>543</v>
      </c>
      <c r="F381" s="259" t="s">
        <v>544</v>
      </c>
      <c r="G381" s="260" t="s">
        <v>167</v>
      </c>
      <c r="H381" s="261">
        <v>1</v>
      </c>
      <c r="I381" s="262"/>
      <c r="J381" s="263">
        <f>ROUND(I381*H381,2)</f>
        <v>0</v>
      </c>
      <c r="K381" s="259" t="s">
        <v>135</v>
      </c>
      <c r="L381" s="264"/>
      <c r="M381" s="265" t="s">
        <v>19</v>
      </c>
      <c r="N381" s="266" t="s">
        <v>46</v>
      </c>
      <c r="O381" s="83"/>
      <c r="P381" s="220">
        <f>O381*H381</f>
        <v>0</v>
      </c>
      <c r="Q381" s="220">
        <v>0.0026</v>
      </c>
      <c r="R381" s="220">
        <f>Q381*H381</f>
        <v>0.0026</v>
      </c>
      <c r="S381" s="220">
        <v>0</v>
      </c>
      <c r="T381" s="221">
        <f>S381*H381</f>
        <v>0</v>
      </c>
      <c r="AR381" s="222" t="s">
        <v>291</v>
      </c>
      <c r="AT381" s="222" t="s">
        <v>297</v>
      </c>
      <c r="AU381" s="222" t="s">
        <v>84</v>
      </c>
      <c r="AY381" s="17" t="s">
        <v>128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7" t="s">
        <v>82</v>
      </c>
      <c r="BK381" s="223">
        <f>ROUND(I381*H381,2)</f>
        <v>0</v>
      </c>
      <c r="BL381" s="17" t="s">
        <v>207</v>
      </c>
      <c r="BM381" s="222" t="s">
        <v>545</v>
      </c>
    </row>
    <row r="382" spans="2:51" s="12" customFormat="1" ht="12">
      <c r="B382" s="224"/>
      <c r="C382" s="225"/>
      <c r="D382" s="226" t="s">
        <v>138</v>
      </c>
      <c r="E382" s="227" t="s">
        <v>19</v>
      </c>
      <c r="F382" s="228" t="s">
        <v>139</v>
      </c>
      <c r="G382" s="225"/>
      <c r="H382" s="227" t="s">
        <v>19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138</v>
      </c>
      <c r="AU382" s="234" t="s">
        <v>84</v>
      </c>
      <c r="AV382" s="12" t="s">
        <v>82</v>
      </c>
      <c r="AW382" s="12" t="s">
        <v>36</v>
      </c>
      <c r="AX382" s="12" t="s">
        <v>75</v>
      </c>
      <c r="AY382" s="234" t="s">
        <v>128</v>
      </c>
    </row>
    <row r="383" spans="2:51" s="13" customFormat="1" ht="12">
      <c r="B383" s="235"/>
      <c r="C383" s="236"/>
      <c r="D383" s="226" t="s">
        <v>138</v>
      </c>
      <c r="E383" s="237" t="s">
        <v>19</v>
      </c>
      <c r="F383" s="238" t="s">
        <v>82</v>
      </c>
      <c r="G383" s="236"/>
      <c r="H383" s="239">
        <v>1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138</v>
      </c>
      <c r="AU383" s="245" t="s">
        <v>84</v>
      </c>
      <c r="AV383" s="13" t="s">
        <v>84</v>
      </c>
      <c r="AW383" s="13" t="s">
        <v>36</v>
      </c>
      <c r="AX383" s="13" t="s">
        <v>82</v>
      </c>
      <c r="AY383" s="245" t="s">
        <v>128</v>
      </c>
    </row>
    <row r="384" spans="2:65" s="1" customFormat="1" ht="16.5" customHeight="1">
      <c r="B384" s="38"/>
      <c r="C384" s="211" t="s">
        <v>546</v>
      </c>
      <c r="D384" s="211" t="s">
        <v>131</v>
      </c>
      <c r="E384" s="212" t="s">
        <v>547</v>
      </c>
      <c r="F384" s="213" t="s">
        <v>548</v>
      </c>
      <c r="G384" s="214" t="s">
        <v>167</v>
      </c>
      <c r="H384" s="215">
        <v>1</v>
      </c>
      <c r="I384" s="216"/>
      <c r="J384" s="217">
        <f>ROUND(I384*H384,2)</f>
        <v>0</v>
      </c>
      <c r="K384" s="213" t="s">
        <v>135</v>
      </c>
      <c r="L384" s="43"/>
      <c r="M384" s="218" t="s">
        <v>19</v>
      </c>
      <c r="N384" s="219" t="s">
        <v>46</v>
      </c>
      <c r="O384" s="83"/>
      <c r="P384" s="220">
        <f>O384*H384</f>
        <v>0</v>
      </c>
      <c r="Q384" s="220">
        <v>0</v>
      </c>
      <c r="R384" s="220">
        <f>Q384*H384</f>
        <v>0</v>
      </c>
      <c r="S384" s="220">
        <v>0</v>
      </c>
      <c r="T384" s="221">
        <f>S384*H384</f>
        <v>0</v>
      </c>
      <c r="AR384" s="222" t="s">
        <v>207</v>
      </c>
      <c r="AT384" s="222" t="s">
        <v>131</v>
      </c>
      <c r="AU384" s="222" t="s">
        <v>84</v>
      </c>
      <c r="AY384" s="17" t="s">
        <v>128</v>
      </c>
      <c r="BE384" s="223">
        <f>IF(N384="základní",J384,0)</f>
        <v>0</v>
      </c>
      <c r="BF384" s="223">
        <f>IF(N384="snížená",J384,0)</f>
        <v>0</v>
      </c>
      <c r="BG384" s="223">
        <f>IF(N384="zákl. přenesená",J384,0)</f>
        <v>0</v>
      </c>
      <c r="BH384" s="223">
        <f>IF(N384="sníž. přenesená",J384,0)</f>
        <v>0</v>
      </c>
      <c r="BI384" s="223">
        <f>IF(N384="nulová",J384,0)</f>
        <v>0</v>
      </c>
      <c r="BJ384" s="17" t="s">
        <v>82</v>
      </c>
      <c r="BK384" s="223">
        <f>ROUND(I384*H384,2)</f>
        <v>0</v>
      </c>
      <c r="BL384" s="17" t="s">
        <v>207</v>
      </c>
      <c r="BM384" s="222" t="s">
        <v>549</v>
      </c>
    </row>
    <row r="385" spans="2:51" s="12" customFormat="1" ht="12">
      <c r="B385" s="224"/>
      <c r="C385" s="225"/>
      <c r="D385" s="226" t="s">
        <v>138</v>
      </c>
      <c r="E385" s="227" t="s">
        <v>19</v>
      </c>
      <c r="F385" s="228" t="s">
        <v>139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AT385" s="234" t="s">
        <v>138</v>
      </c>
      <c r="AU385" s="234" t="s">
        <v>84</v>
      </c>
      <c r="AV385" s="12" t="s">
        <v>82</v>
      </c>
      <c r="AW385" s="12" t="s">
        <v>36</v>
      </c>
      <c r="AX385" s="12" t="s">
        <v>75</v>
      </c>
      <c r="AY385" s="234" t="s">
        <v>128</v>
      </c>
    </row>
    <row r="386" spans="2:51" s="13" customFormat="1" ht="12">
      <c r="B386" s="235"/>
      <c r="C386" s="236"/>
      <c r="D386" s="226" t="s">
        <v>138</v>
      </c>
      <c r="E386" s="237" t="s">
        <v>19</v>
      </c>
      <c r="F386" s="238" t="s">
        <v>82</v>
      </c>
      <c r="G386" s="236"/>
      <c r="H386" s="239">
        <v>1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AT386" s="245" t="s">
        <v>138</v>
      </c>
      <c r="AU386" s="245" t="s">
        <v>84</v>
      </c>
      <c r="AV386" s="13" t="s">
        <v>84</v>
      </c>
      <c r="AW386" s="13" t="s">
        <v>36</v>
      </c>
      <c r="AX386" s="13" t="s">
        <v>82</v>
      </c>
      <c r="AY386" s="245" t="s">
        <v>128</v>
      </c>
    </row>
    <row r="387" spans="2:65" s="1" customFormat="1" ht="16.5" customHeight="1">
      <c r="B387" s="38"/>
      <c r="C387" s="257" t="s">
        <v>550</v>
      </c>
      <c r="D387" s="257" t="s">
        <v>297</v>
      </c>
      <c r="E387" s="258" t="s">
        <v>551</v>
      </c>
      <c r="F387" s="259" t="s">
        <v>552</v>
      </c>
      <c r="G387" s="260" t="s">
        <v>167</v>
      </c>
      <c r="H387" s="261">
        <v>1</v>
      </c>
      <c r="I387" s="262"/>
      <c r="J387" s="263">
        <f>ROUND(I387*H387,2)</f>
        <v>0</v>
      </c>
      <c r="K387" s="259" t="s">
        <v>135</v>
      </c>
      <c r="L387" s="264"/>
      <c r="M387" s="265" t="s">
        <v>19</v>
      </c>
      <c r="N387" s="266" t="s">
        <v>46</v>
      </c>
      <c r="O387" s="83"/>
      <c r="P387" s="220">
        <f>O387*H387</f>
        <v>0</v>
      </c>
      <c r="Q387" s="220">
        <v>0.00015</v>
      </c>
      <c r="R387" s="220">
        <f>Q387*H387</f>
        <v>0.00015</v>
      </c>
      <c r="S387" s="220">
        <v>0</v>
      </c>
      <c r="T387" s="221">
        <f>S387*H387</f>
        <v>0</v>
      </c>
      <c r="AR387" s="222" t="s">
        <v>291</v>
      </c>
      <c r="AT387" s="222" t="s">
        <v>297</v>
      </c>
      <c r="AU387" s="222" t="s">
        <v>84</v>
      </c>
      <c r="AY387" s="17" t="s">
        <v>128</v>
      </c>
      <c r="BE387" s="223">
        <f>IF(N387="základní",J387,0)</f>
        <v>0</v>
      </c>
      <c r="BF387" s="223">
        <f>IF(N387="snížená",J387,0)</f>
        <v>0</v>
      </c>
      <c r="BG387" s="223">
        <f>IF(N387="zákl. přenesená",J387,0)</f>
        <v>0</v>
      </c>
      <c r="BH387" s="223">
        <f>IF(N387="sníž. přenesená",J387,0)</f>
        <v>0</v>
      </c>
      <c r="BI387" s="223">
        <f>IF(N387="nulová",J387,0)</f>
        <v>0</v>
      </c>
      <c r="BJ387" s="17" t="s">
        <v>82</v>
      </c>
      <c r="BK387" s="223">
        <f>ROUND(I387*H387,2)</f>
        <v>0</v>
      </c>
      <c r="BL387" s="17" t="s">
        <v>207</v>
      </c>
      <c r="BM387" s="222" t="s">
        <v>553</v>
      </c>
    </row>
    <row r="388" spans="2:51" s="12" customFormat="1" ht="12">
      <c r="B388" s="224"/>
      <c r="C388" s="225"/>
      <c r="D388" s="226" t="s">
        <v>138</v>
      </c>
      <c r="E388" s="227" t="s">
        <v>19</v>
      </c>
      <c r="F388" s="228" t="s">
        <v>139</v>
      </c>
      <c r="G388" s="225"/>
      <c r="H388" s="227" t="s">
        <v>19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138</v>
      </c>
      <c r="AU388" s="234" t="s">
        <v>84</v>
      </c>
      <c r="AV388" s="12" t="s">
        <v>82</v>
      </c>
      <c r="AW388" s="12" t="s">
        <v>36</v>
      </c>
      <c r="AX388" s="12" t="s">
        <v>75</v>
      </c>
      <c r="AY388" s="234" t="s">
        <v>128</v>
      </c>
    </row>
    <row r="389" spans="2:51" s="13" customFormat="1" ht="12">
      <c r="B389" s="235"/>
      <c r="C389" s="236"/>
      <c r="D389" s="226" t="s">
        <v>138</v>
      </c>
      <c r="E389" s="237" t="s">
        <v>19</v>
      </c>
      <c r="F389" s="238" t="s">
        <v>82</v>
      </c>
      <c r="G389" s="236"/>
      <c r="H389" s="239">
        <v>1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AT389" s="245" t="s">
        <v>138</v>
      </c>
      <c r="AU389" s="245" t="s">
        <v>84</v>
      </c>
      <c r="AV389" s="13" t="s">
        <v>84</v>
      </c>
      <c r="AW389" s="13" t="s">
        <v>36</v>
      </c>
      <c r="AX389" s="13" t="s">
        <v>82</v>
      </c>
      <c r="AY389" s="245" t="s">
        <v>128</v>
      </c>
    </row>
    <row r="390" spans="2:65" s="1" customFormat="1" ht="16.5" customHeight="1">
      <c r="B390" s="38"/>
      <c r="C390" s="211" t="s">
        <v>554</v>
      </c>
      <c r="D390" s="211" t="s">
        <v>131</v>
      </c>
      <c r="E390" s="212" t="s">
        <v>555</v>
      </c>
      <c r="F390" s="213" t="s">
        <v>556</v>
      </c>
      <c r="G390" s="214" t="s">
        <v>167</v>
      </c>
      <c r="H390" s="215">
        <v>1</v>
      </c>
      <c r="I390" s="216"/>
      <c r="J390" s="217">
        <f>ROUND(I390*H390,2)</f>
        <v>0</v>
      </c>
      <c r="K390" s="213" t="s">
        <v>135</v>
      </c>
      <c r="L390" s="43"/>
      <c r="M390" s="218" t="s">
        <v>19</v>
      </c>
      <c r="N390" s="219" t="s">
        <v>46</v>
      </c>
      <c r="O390" s="83"/>
      <c r="P390" s="220">
        <f>O390*H390</f>
        <v>0</v>
      </c>
      <c r="Q390" s="220">
        <v>0</v>
      </c>
      <c r="R390" s="220">
        <f>Q390*H390</f>
        <v>0</v>
      </c>
      <c r="S390" s="220">
        <v>0</v>
      </c>
      <c r="T390" s="221">
        <f>S390*H390</f>
        <v>0</v>
      </c>
      <c r="AR390" s="222" t="s">
        <v>207</v>
      </c>
      <c r="AT390" s="222" t="s">
        <v>131</v>
      </c>
      <c r="AU390" s="222" t="s">
        <v>84</v>
      </c>
      <c r="AY390" s="17" t="s">
        <v>128</v>
      </c>
      <c r="BE390" s="223">
        <f>IF(N390="základní",J390,0)</f>
        <v>0</v>
      </c>
      <c r="BF390" s="223">
        <f>IF(N390="snížená",J390,0)</f>
        <v>0</v>
      </c>
      <c r="BG390" s="223">
        <f>IF(N390="zákl. přenesená",J390,0)</f>
        <v>0</v>
      </c>
      <c r="BH390" s="223">
        <f>IF(N390="sníž. přenesená",J390,0)</f>
        <v>0</v>
      </c>
      <c r="BI390" s="223">
        <f>IF(N390="nulová",J390,0)</f>
        <v>0</v>
      </c>
      <c r="BJ390" s="17" t="s">
        <v>82</v>
      </c>
      <c r="BK390" s="223">
        <f>ROUND(I390*H390,2)</f>
        <v>0</v>
      </c>
      <c r="BL390" s="17" t="s">
        <v>207</v>
      </c>
      <c r="BM390" s="222" t="s">
        <v>557</v>
      </c>
    </row>
    <row r="391" spans="2:51" s="12" customFormat="1" ht="12">
      <c r="B391" s="224"/>
      <c r="C391" s="225"/>
      <c r="D391" s="226" t="s">
        <v>138</v>
      </c>
      <c r="E391" s="227" t="s">
        <v>19</v>
      </c>
      <c r="F391" s="228" t="s">
        <v>139</v>
      </c>
      <c r="G391" s="225"/>
      <c r="H391" s="227" t="s">
        <v>19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AT391" s="234" t="s">
        <v>138</v>
      </c>
      <c r="AU391" s="234" t="s">
        <v>84</v>
      </c>
      <c r="AV391" s="12" t="s">
        <v>82</v>
      </c>
      <c r="AW391" s="12" t="s">
        <v>36</v>
      </c>
      <c r="AX391" s="12" t="s">
        <v>75</v>
      </c>
      <c r="AY391" s="234" t="s">
        <v>128</v>
      </c>
    </row>
    <row r="392" spans="2:51" s="13" customFormat="1" ht="12">
      <c r="B392" s="235"/>
      <c r="C392" s="236"/>
      <c r="D392" s="226" t="s">
        <v>138</v>
      </c>
      <c r="E392" s="237" t="s">
        <v>19</v>
      </c>
      <c r="F392" s="238" t="s">
        <v>82</v>
      </c>
      <c r="G392" s="236"/>
      <c r="H392" s="239">
        <v>1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138</v>
      </c>
      <c r="AU392" s="245" t="s">
        <v>84</v>
      </c>
      <c r="AV392" s="13" t="s">
        <v>84</v>
      </c>
      <c r="AW392" s="13" t="s">
        <v>36</v>
      </c>
      <c r="AX392" s="13" t="s">
        <v>82</v>
      </c>
      <c r="AY392" s="245" t="s">
        <v>128</v>
      </c>
    </row>
    <row r="393" spans="2:65" s="1" customFormat="1" ht="16.5" customHeight="1">
      <c r="B393" s="38"/>
      <c r="C393" s="257" t="s">
        <v>558</v>
      </c>
      <c r="D393" s="257" t="s">
        <v>297</v>
      </c>
      <c r="E393" s="258" t="s">
        <v>559</v>
      </c>
      <c r="F393" s="259" t="s">
        <v>560</v>
      </c>
      <c r="G393" s="260" t="s">
        <v>167</v>
      </c>
      <c r="H393" s="261">
        <v>1</v>
      </c>
      <c r="I393" s="262"/>
      <c r="J393" s="263">
        <f>ROUND(I393*H393,2)</f>
        <v>0</v>
      </c>
      <c r="K393" s="259" t="s">
        <v>135</v>
      </c>
      <c r="L393" s="264"/>
      <c r="M393" s="265" t="s">
        <v>19</v>
      </c>
      <c r="N393" s="266" t="s">
        <v>46</v>
      </c>
      <c r="O393" s="83"/>
      <c r="P393" s="220">
        <f>O393*H393</f>
        <v>0</v>
      </c>
      <c r="Q393" s="220">
        <v>0.0021</v>
      </c>
      <c r="R393" s="220">
        <f>Q393*H393</f>
        <v>0.0021</v>
      </c>
      <c r="S393" s="220">
        <v>0</v>
      </c>
      <c r="T393" s="221">
        <f>S393*H393</f>
        <v>0</v>
      </c>
      <c r="AR393" s="222" t="s">
        <v>291</v>
      </c>
      <c r="AT393" s="222" t="s">
        <v>297</v>
      </c>
      <c r="AU393" s="222" t="s">
        <v>84</v>
      </c>
      <c r="AY393" s="17" t="s">
        <v>128</v>
      </c>
      <c r="BE393" s="223">
        <f>IF(N393="základní",J393,0)</f>
        <v>0</v>
      </c>
      <c r="BF393" s="223">
        <f>IF(N393="snížená",J393,0)</f>
        <v>0</v>
      </c>
      <c r="BG393" s="223">
        <f>IF(N393="zákl. přenesená",J393,0)</f>
        <v>0</v>
      </c>
      <c r="BH393" s="223">
        <f>IF(N393="sníž. přenesená",J393,0)</f>
        <v>0</v>
      </c>
      <c r="BI393" s="223">
        <f>IF(N393="nulová",J393,0)</f>
        <v>0</v>
      </c>
      <c r="BJ393" s="17" t="s">
        <v>82</v>
      </c>
      <c r="BK393" s="223">
        <f>ROUND(I393*H393,2)</f>
        <v>0</v>
      </c>
      <c r="BL393" s="17" t="s">
        <v>207</v>
      </c>
      <c r="BM393" s="222" t="s">
        <v>561</v>
      </c>
    </row>
    <row r="394" spans="2:51" s="12" customFormat="1" ht="12">
      <c r="B394" s="224"/>
      <c r="C394" s="225"/>
      <c r="D394" s="226" t="s">
        <v>138</v>
      </c>
      <c r="E394" s="227" t="s">
        <v>19</v>
      </c>
      <c r="F394" s="228" t="s">
        <v>139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AT394" s="234" t="s">
        <v>138</v>
      </c>
      <c r="AU394" s="234" t="s">
        <v>84</v>
      </c>
      <c r="AV394" s="12" t="s">
        <v>82</v>
      </c>
      <c r="AW394" s="12" t="s">
        <v>36</v>
      </c>
      <c r="AX394" s="12" t="s">
        <v>75</v>
      </c>
      <c r="AY394" s="234" t="s">
        <v>128</v>
      </c>
    </row>
    <row r="395" spans="2:51" s="13" customFormat="1" ht="12">
      <c r="B395" s="235"/>
      <c r="C395" s="236"/>
      <c r="D395" s="226" t="s">
        <v>138</v>
      </c>
      <c r="E395" s="237" t="s">
        <v>19</v>
      </c>
      <c r="F395" s="238" t="s">
        <v>82</v>
      </c>
      <c r="G395" s="236"/>
      <c r="H395" s="239">
        <v>1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138</v>
      </c>
      <c r="AU395" s="245" t="s">
        <v>84</v>
      </c>
      <c r="AV395" s="13" t="s">
        <v>84</v>
      </c>
      <c r="AW395" s="13" t="s">
        <v>36</v>
      </c>
      <c r="AX395" s="13" t="s">
        <v>82</v>
      </c>
      <c r="AY395" s="245" t="s">
        <v>128</v>
      </c>
    </row>
    <row r="396" spans="2:65" s="1" customFormat="1" ht="24" customHeight="1">
      <c r="B396" s="38"/>
      <c r="C396" s="211" t="s">
        <v>562</v>
      </c>
      <c r="D396" s="211" t="s">
        <v>131</v>
      </c>
      <c r="E396" s="212" t="s">
        <v>563</v>
      </c>
      <c r="F396" s="213" t="s">
        <v>564</v>
      </c>
      <c r="G396" s="214" t="s">
        <v>239</v>
      </c>
      <c r="H396" s="215">
        <v>0.549</v>
      </c>
      <c r="I396" s="216"/>
      <c r="J396" s="217">
        <f>ROUND(I396*H396,2)</f>
        <v>0</v>
      </c>
      <c r="K396" s="213" t="s">
        <v>135</v>
      </c>
      <c r="L396" s="43"/>
      <c r="M396" s="218" t="s">
        <v>19</v>
      </c>
      <c r="N396" s="219" t="s">
        <v>46</v>
      </c>
      <c r="O396" s="83"/>
      <c r="P396" s="220">
        <f>O396*H396</f>
        <v>0</v>
      </c>
      <c r="Q396" s="220">
        <v>0</v>
      </c>
      <c r="R396" s="220">
        <f>Q396*H396</f>
        <v>0</v>
      </c>
      <c r="S396" s="220">
        <v>0</v>
      </c>
      <c r="T396" s="221">
        <f>S396*H396</f>
        <v>0</v>
      </c>
      <c r="AR396" s="222" t="s">
        <v>207</v>
      </c>
      <c r="AT396" s="222" t="s">
        <v>131</v>
      </c>
      <c r="AU396" s="222" t="s">
        <v>84</v>
      </c>
      <c r="AY396" s="17" t="s">
        <v>128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17" t="s">
        <v>82</v>
      </c>
      <c r="BK396" s="223">
        <f>ROUND(I396*H396,2)</f>
        <v>0</v>
      </c>
      <c r="BL396" s="17" t="s">
        <v>207</v>
      </c>
      <c r="BM396" s="222" t="s">
        <v>565</v>
      </c>
    </row>
    <row r="397" spans="2:65" s="1" customFormat="1" ht="24" customHeight="1">
      <c r="B397" s="38"/>
      <c r="C397" s="211" t="s">
        <v>566</v>
      </c>
      <c r="D397" s="211" t="s">
        <v>131</v>
      </c>
      <c r="E397" s="212" t="s">
        <v>567</v>
      </c>
      <c r="F397" s="213" t="s">
        <v>568</v>
      </c>
      <c r="G397" s="214" t="s">
        <v>239</v>
      </c>
      <c r="H397" s="215">
        <v>0.549</v>
      </c>
      <c r="I397" s="216"/>
      <c r="J397" s="217">
        <f>ROUND(I397*H397,2)</f>
        <v>0</v>
      </c>
      <c r="K397" s="213" t="s">
        <v>135</v>
      </c>
      <c r="L397" s="43"/>
      <c r="M397" s="218" t="s">
        <v>19</v>
      </c>
      <c r="N397" s="219" t="s">
        <v>46</v>
      </c>
      <c r="O397" s="83"/>
      <c r="P397" s="220">
        <f>O397*H397</f>
        <v>0</v>
      </c>
      <c r="Q397" s="220">
        <v>0</v>
      </c>
      <c r="R397" s="220">
        <f>Q397*H397</f>
        <v>0</v>
      </c>
      <c r="S397" s="220">
        <v>0</v>
      </c>
      <c r="T397" s="221">
        <f>S397*H397</f>
        <v>0</v>
      </c>
      <c r="AR397" s="222" t="s">
        <v>207</v>
      </c>
      <c r="AT397" s="222" t="s">
        <v>131</v>
      </c>
      <c r="AU397" s="222" t="s">
        <v>84</v>
      </c>
      <c r="AY397" s="17" t="s">
        <v>128</v>
      </c>
      <c r="BE397" s="223">
        <f>IF(N397="základní",J397,0)</f>
        <v>0</v>
      </c>
      <c r="BF397" s="223">
        <f>IF(N397="snížená",J397,0)</f>
        <v>0</v>
      </c>
      <c r="BG397" s="223">
        <f>IF(N397="zákl. přenesená",J397,0)</f>
        <v>0</v>
      </c>
      <c r="BH397" s="223">
        <f>IF(N397="sníž. přenesená",J397,0)</f>
        <v>0</v>
      </c>
      <c r="BI397" s="223">
        <f>IF(N397="nulová",J397,0)</f>
        <v>0</v>
      </c>
      <c r="BJ397" s="17" t="s">
        <v>82</v>
      </c>
      <c r="BK397" s="223">
        <f>ROUND(I397*H397,2)</f>
        <v>0</v>
      </c>
      <c r="BL397" s="17" t="s">
        <v>207</v>
      </c>
      <c r="BM397" s="222" t="s">
        <v>569</v>
      </c>
    </row>
    <row r="398" spans="2:63" s="11" customFormat="1" ht="22.8" customHeight="1">
      <c r="B398" s="195"/>
      <c r="C398" s="196"/>
      <c r="D398" s="197" t="s">
        <v>74</v>
      </c>
      <c r="E398" s="209" t="s">
        <v>570</v>
      </c>
      <c r="F398" s="209" t="s">
        <v>571</v>
      </c>
      <c r="G398" s="196"/>
      <c r="H398" s="196"/>
      <c r="I398" s="199"/>
      <c r="J398" s="210">
        <f>BK398</f>
        <v>0</v>
      </c>
      <c r="K398" s="196"/>
      <c r="L398" s="201"/>
      <c r="M398" s="202"/>
      <c r="N398" s="203"/>
      <c r="O398" s="203"/>
      <c r="P398" s="204">
        <f>SUM(P399:P409)</f>
        <v>0</v>
      </c>
      <c r="Q398" s="203"/>
      <c r="R398" s="204">
        <f>SUM(R399:R409)</f>
        <v>0.077</v>
      </c>
      <c r="S398" s="203"/>
      <c r="T398" s="205">
        <f>SUM(T399:T409)</f>
        <v>0</v>
      </c>
      <c r="AR398" s="206" t="s">
        <v>84</v>
      </c>
      <c r="AT398" s="207" t="s">
        <v>74</v>
      </c>
      <c r="AU398" s="207" t="s">
        <v>82</v>
      </c>
      <c r="AY398" s="206" t="s">
        <v>128</v>
      </c>
      <c r="BK398" s="208">
        <f>SUM(BK399:BK409)</f>
        <v>0</v>
      </c>
    </row>
    <row r="399" spans="2:65" s="1" customFormat="1" ht="16.5" customHeight="1">
      <c r="B399" s="38"/>
      <c r="C399" s="211" t="s">
        <v>572</v>
      </c>
      <c r="D399" s="211" t="s">
        <v>131</v>
      </c>
      <c r="E399" s="212" t="s">
        <v>573</v>
      </c>
      <c r="F399" s="213" t="s">
        <v>574</v>
      </c>
      <c r="G399" s="214" t="s">
        <v>167</v>
      </c>
      <c r="H399" s="215">
        <v>1</v>
      </c>
      <c r="I399" s="216"/>
      <c r="J399" s="217">
        <f>ROUND(I399*H399,2)</f>
        <v>0</v>
      </c>
      <c r="K399" s="213" t="s">
        <v>135</v>
      </c>
      <c r="L399" s="43"/>
      <c r="M399" s="218" t="s">
        <v>19</v>
      </c>
      <c r="N399" s="219" t="s">
        <v>46</v>
      </c>
      <c r="O399" s="83"/>
      <c r="P399" s="220">
        <f>O399*H399</f>
        <v>0</v>
      </c>
      <c r="Q399" s="220">
        <v>0</v>
      </c>
      <c r="R399" s="220">
        <f>Q399*H399</f>
        <v>0</v>
      </c>
      <c r="S399" s="220">
        <v>0</v>
      </c>
      <c r="T399" s="221">
        <f>S399*H399</f>
        <v>0</v>
      </c>
      <c r="AR399" s="222" t="s">
        <v>207</v>
      </c>
      <c r="AT399" s="222" t="s">
        <v>131</v>
      </c>
      <c r="AU399" s="222" t="s">
        <v>84</v>
      </c>
      <c r="AY399" s="17" t="s">
        <v>128</v>
      </c>
      <c r="BE399" s="223">
        <f>IF(N399="základní",J399,0)</f>
        <v>0</v>
      </c>
      <c r="BF399" s="223">
        <f>IF(N399="snížená",J399,0)</f>
        <v>0</v>
      </c>
      <c r="BG399" s="223">
        <f>IF(N399="zákl. přenesená",J399,0)</f>
        <v>0</v>
      </c>
      <c r="BH399" s="223">
        <f>IF(N399="sníž. přenesená",J399,0)</f>
        <v>0</v>
      </c>
      <c r="BI399" s="223">
        <f>IF(N399="nulová",J399,0)</f>
        <v>0</v>
      </c>
      <c r="BJ399" s="17" t="s">
        <v>82</v>
      </c>
      <c r="BK399" s="223">
        <f>ROUND(I399*H399,2)</f>
        <v>0</v>
      </c>
      <c r="BL399" s="17" t="s">
        <v>207</v>
      </c>
      <c r="BM399" s="222" t="s">
        <v>575</v>
      </c>
    </row>
    <row r="400" spans="2:51" s="12" customFormat="1" ht="12">
      <c r="B400" s="224"/>
      <c r="C400" s="225"/>
      <c r="D400" s="226" t="s">
        <v>138</v>
      </c>
      <c r="E400" s="227" t="s">
        <v>19</v>
      </c>
      <c r="F400" s="228" t="s">
        <v>139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AT400" s="234" t="s">
        <v>138</v>
      </c>
      <c r="AU400" s="234" t="s">
        <v>84</v>
      </c>
      <c r="AV400" s="12" t="s">
        <v>82</v>
      </c>
      <c r="AW400" s="12" t="s">
        <v>36</v>
      </c>
      <c r="AX400" s="12" t="s">
        <v>75</v>
      </c>
      <c r="AY400" s="234" t="s">
        <v>128</v>
      </c>
    </row>
    <row r="401" spans="2:51" s="13" customFormat="1" ht="12">
      <c r="B401" s="235"/>
      <c r="C401" s="236"/>
      <c r="D401" s="226" t="s">
        <v>138</v>
      </c>
      <c r="E401" s="237" t="s">
        <v>19</v>
      </c>
      <c r="F401" s="238" t="s">
        <v>82</v>
      </c>
      <c r="G401" s="236"/>
      <c r="H401" s="239">
        <v>1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138</v>
      </c>
      <c r="AU401" s="245" t="s">
        <v>84</v>
      </c>
      <c r="AV401" s="13" t="s">
        <v>84</v>
      </c>
      <c r="AW401" s="13" t="s">
        <v>36</v>
      </c>
      <c r="AX401" s="13" t="s">
        <v>82</v>
      </c>
      <c r="AY401" s="245" t="s">
        <v>128</v>
      </c>
    </row>
    <row r="402" spans="2:65" s="1" customFormat="1" ht="16.5" customHeight="1">
      <c r="B402" s="38"/>
      <c r="C402" s="257" t="s">
        <v>576</v>
      </c>
      <c r="D402" s="257" t="s">
        <v>297</v>
      </c>
      <c r="E402" s="258" t="s">
        <v>577</v>
      </c>
      <c r="F402" s="259" t="s">
        <v>578</v>
      </c>
      <c r="G402" s="260" t="s">
        <v>167</v>
      </c>
      <c r="H402" s="261">
        <v>1</v>
      </c>
      <c r="I402" s="262"/>
      <c r="J402" s="263">
        <f>ROUND(I402*H402,2)</f>
        <v>0</v>
      </c>
      <c r="K402" s="259" t="s">
        <v>135</v>
      </c>
      <c r="L402" s="264"/>
      <c r="M402" s="265" t="s">
        <v>19</v>
      </c>
      <c r="N402" s="266" t="s">
        <v>46</v>
      </c>
      <c r="O402" s="83"/>
      <c r="P402" s="220">
        <f>O402*H402</f>
        <v>0</v>
      </c>
      <c r="Q402" s="220">
        <v>0.077</v>
      </c>
      <c r="R402" s="220">
        <f>Q402*H402</f>
        <v>0.077</v>
      </c>
      <c r="S402" s="220">
        <v>0</v>
      </c>
      <c r="T402" s="221">
        <f>S402*H402</f>
        <v>0</v>
      </c>
      <c r="AR402" s="222" t="s">
        <v>291</v>
      </c>
      <c r="AT402" s="222" t="s">
        <v>297</v>
      </c>
      <c r="AU402" s="222" t="s">
        <v>84</v>
      </c>
      <c r="AY402" s="17" t="s">
        <v>128</v>
      </c>
      <c r="BE402" s="223">
        <f>IF(N402="základní",J402,0)</f>
        <v>0</v>
      </c>
      <c r="BF402" s="223">
        <f>IF(N402="snížená",J402,0)</f>
        <v>0</v>
      </c>
      <c r="BG402" s="223">
        <f>IF(N402="zákl. přenesená",J402,0)</f>
        <v>0</v>
      </c>
      <c r="BH402" s="223">
        <f>IF(N402="sníž. přenesená",J402,0)</f>
        <v>0</v>
      </c>
      <c r="BI402" s="223">
        <f>IF(N402="nulová",J402,0)</f>
        <v>0</v>
      </c>
      <c r="BJ402" s="17" t="s">
        <v>82</v>
      </c>
      <c r="BK402" s="223">
        <f>ROUND(I402*H402,2)</f>
        <v>0</v>
      </c>
      <c r="BL402" s="17" t="s">
        <v>207</v>
      </c>
      <c r="BM402" s="222" t="s">
        <v>579</v>
      </c>
    </row>
    <row r="403" spans="2:51" s="12" customFormat="1" ht="12">
      <c r="B403" s="224"/>
      <c r="C403" s="225"/>
      <c r="D403" s="226" t="s">
        <v>138</v>
      </c>
      <c r="E403" s="227" t="s">
        <v>19</v>
      </c>
      <c r="F403" s="228" t="s">
        <v>139</v>
      </c>
      <c r="G403" s="225"/>
      <c r="H403" s="227" t="s">
        <v>19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AT403" s="234" t="s">
        <v>138</v>
      </c>
      <c r="AU403" s="234" t="s">
        <v>84</v>
      </c>
      <c r="AV403" s="12" t="s">
        <v>82</v>
      </c>
      <c r="AW403" s="12" t="s">
        <v>36</v>
      </c>
      <c r="AX403" s="12" t="s">
        <v>75</v>
      </c>
      <c r="AY403" s="234" t="s">
        <v>128</v>
      </c>
    </row>
    <row r="404" spans="2:51" s="13" customFormat="1" ht="12">
      <c r="B404" s="235"/>
      <c r="C404" s="236"/>
      <c r="D404" s="226" t="s">
        <v>138</v>
      </c>
      <c r="E404" s="237" t="s">
        <v>19</v>
      </c>
      <c r="F404" s="238" t="s">
        <v>82</v>
      </c>
      <c r="G404" s="236"/>
      <c r="H404" s="239">
        <v>1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AT404" s="245" t="s">
        <v>138</v>
      </c>
      <c r="AU404" s="245" t="s">
        <v>84</v>
      </c>
      <c r="AV404" s="13" t="s">
        <v>84</v>
      </c>
      <c r="AW404" s="13" t="s">
        <v>36</v>
      </c>
      <c r="AX404" s="13" t="s">
        <v>82</v>
      </c>
      <c r="AY404" s="245" t="s">
        <v>128</v>
      </c>
    </row>
    <row r="405" spans="2:65" s="1" customFormat="1" ht="24" customHeight="1">
      <c r="B405" s="38"/>
      <c r="C405" s="211" t="s">
        <v>580</v>
      </c>
      <c r="D405" s="211" t="s">
        <v>131</v>
      </c>
      <c r="E405" s="212" t="s">
        <v>581</v>
      </c>
      <c r="F405" s="213" t="s">
        <v>582</v>
      </c>
      <c r="G405" s="214" t="s">
        <v>167</v>
      </c>
      <c r="H405" s="215">
        <v>1</v>
      </c>
      <c r="I405" s="216"/>
      <c r="J405" s="217">
        <f>ROUND(I405*H405,2)</f>
        <v>0</v>
      </c>
      <c r="K405" s="213" t="s">
        <v>135</v>
      </c>
      <c r="L405" s="43"/>
      <c r="M405" s="218" t="s">
        <v>19</v>
      </c>
      <c r="N405" s="219" t="s">
        <v>46</v>
      </c>
      <c r="O405" s="83"/>
      <c r="P405" s="220">
        <f>O405*H405</f>
        <v>0</v>
      </c>
      <c r="Q405" s="220">
        <v>0</v>
      </c>
      <c r="R405" s="220">
        <f>Q405*H405</f>
        <v>0</v>
      </c>
      <c r="S405" s="220">
        <v>0</v>
      </c>
      <c r="T405" s="221">
        <f>S405*H405</f>
        <v>0</v>
      </c>
      <c r="AR405" s="222" t="s">
        <v>207</v>
      </c>
      <c r="AT405" s="222" t="s">
        <v>131</v>
      </c>
      <c r="AU405" s="222" t="s">
        <v>84</v>
      </c>
      <c r="AY405" s="17" t="s">
        <v>128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7" t="s">
        <v>82</v>
      </c>
      <c r="BK405" s="223">
        <f>ROUND(I405*H405,2)</f>
        <v>0</v>
      </c>
      <c r="BL405" s="17" t="s">
        <v>207</v>
      </c>
      <c r="BM405" s="222" t="s">
        <v>583</v>
      </c>
    </row>
    <row r="406" spans="2:51" s="12" customFormat="1" ht="12">
      <c r="B406" s="224"/>
      <c r="C406" s="225"/>
      <c r="D406" s="226" t="s">
        <v>138</v>
      </c>
      <c r="E406" s="227" t="s">
        <v>19</v>
      </c>
      <c r="F406" s="228" t="s">
        <v>139</v>
      </c>
      <c r="G406" s="225"/>
      <c r="H406" s="227" t="s">
        <v>19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AT406" s="234" t="s">
        <v>138</v>
      </c>
      <c r="AU406" s="234" t="s">
        <v>84</v>
      </c>
      <c r="AV406" s="12" t="s">
        <v>82</v>
      </c>
      <c r="AW406" s="12" t="s">
        <v>36</v>
      </c>
      <c r="AX406" s="12" t="s">
        <v>75</v>
      </c>
      <c r="AY406" s="234" t="s">
        <v>128</v>
      </c>
    </row>
    <row r="407" spans="2:51" s="13" customFormat="1" ht="12">
      <c r="B407" s="235"/>
      <c r="C407" s="236"/>
      <c r="D407" s="226" t="s">
        <v>138</v>
      </c>
      <c r="E407" s="237" t="s">
        <v>19</v>
      </c>
      <c r="F407" s="238" t="s">
        <v>82</v>
      </c>
      <c r="G407" s="236"/>
      <c r="H407" s="239">
        <v>1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AT407" s="245" t="s">
        <v>138</v>
      </c>
      <c r="AU407" s="245" t="s">
        <v>84</v>
      </c>
      <c r="AV407" s="13" t="s">
        <v>84</v>
      </c>
      <c r="AW407" s="13" t="s">
        <v>36</v>
      </c>
      <c r="AX407" s="13" t="s">
        <v>82</v>
      </c>
      <c r="AY407" s="245" t="s">
        <v>128</v>
      </c>
    </row>
    <row r="408" spans="2:65" s="1" customFormat="1" ht="24" customHeight="1">
      <c r="B408" s="38"/>
      <c r="C408" s="211" t="s">
        <v>584</v>
      </c>
      <c r="D408" s="211" t="s">
        <v>131</v>
      </c>
      <c r="E408" s="212" t="s">
        <v>585</v>
      </c>
      <c r="F408" s="213" t="s">
        <v>586</v>
      </c>
      <c r="G408" s="214" t="s">
        <v>239</v>
      </c>
      <c r="H408" s="215">
        <v>0.077</v>
      </c>
      <c r="I408" s="216"/>
      <c r="J408" s="217">
        <f>ROUND(I408*H408,2)</f>
        <v>0</v>
      </c>
      <c r="K408" s="213" t="s">
        <v>135</v>
      </c>
      <c r="L408" s="43"/>
      <c r="M408" s="218" t="s">
        <v>19</v>
      </c>
      <c r="N408" s="219" t="s">
        <v>46</v>
      </c>
      <c r="O408" s="83"/>
      <c r="P408" s="220">
        <f>O408*H408</f>
        <v>0</v>
      </c>
      <c r="Q408" s="220">
        <v>0</v>
      </c>
      <c r="R408" s="220">
        <f>Q408*H408</f>
        <v>0</v>
      </c>
      <c r="S408" s="220">
        <v>0</v>
      </c>
      <c r="T408" s="221">
        <f>S408*H408</f>
        <v>0</v>
      </c>
      <c r="AR408" s="222" t="s">
        <v>207</v>
      </c>
      <c r="AT408" s="222" t="s">
        <v>131</v>
      </c>
      <c r="AU408" s="222" t="s">
        <v>84</v>
      </c>
      <c r="AY408" s="17" t="s">
        <v>128</v>
      </c>
      <c r="BE408" s="223">
        <f>IF(N408="základní",J408,0)</f>
        <v>0</v>
      </c>
      <c r="BF408" s="223">
        <f>IF(N408="snížená",J408,0)</f>
        <v>0</v>
      </c>
      <c r="BG408" s="223">
        <f>IF(N408="zákl. přenesená",J408,0)</f>
        <v>0</v>
      </c>
      <c r="BH408" s="223">
        <f>IF(N408="sníž. přenesená",J408,0)</f>
        <v>0</v>
      </c>
      <c r="BI408" s="223">
        <f>IF(N408="nulová",J408,0)</f>
        <v>0</v>
      </c>
      <c r="BJ408" s="17" t="s">
        <v>82</v>
      </c>
      <c r="BK408" s="223">
        <f>ROUND(I408*H408,2)</f>
        <v>0</v>
      </c>
      <c r="BL408" s="17" t="s">
        <v>207</v>
      </c>
      <c r="BM408" s="222" t="s">
        <v>587</v>
      </c>
    </row>
    <row r="409" spans="2:65" s="1" customFormat="1" ht="24" customHeight="1">
      <c r="B409" s="38"/>
      <c r="C409" s="211" t="s">
        <v>588</v>
      </c>
      <c r="D409" s="211" t="s">
        <v>131</v>
      </c>
      <c r="E409" s="212" t="s">
        <v>589</v>
      </c>
      <c r="F409" s="213" t="s">
        <v>590</v>
      </c>
      <c r="G409" s="214" t="s">
        <v>239</v>
      </c>
      <c r="H409" s="215">
        <v>0.077</v>
      </c>
      <c r="I409" s="216"/>
      <c r="J409" s="217">
        <f>ROUND(I409*H409,2)</f>
        <v>0</v>
      </c>
      <c r="K409" s="213" t="s">
        <v>135</v>
      </c>
      <c r="L409" s="43"/>
      <c r="M409" s="218" t="s">
        <v>19</v>
      </c>
      <c r="N409" s="219" t="s">
        <v>46</v>
      </c>
      <c r="O409" s="83"/>
      <c r="P409" s="220">
        <f>O409*H409</f>
        <v>0</v>
      </c>
      <c r="Q409" s="220">
        <v>0</v>
      </c>
      <c r="R409" s="220">
        <f>Q409*H409</f>
        <v>0</v>
      </c>
      <c r="S409" s="220">
        <v>0</v>
      </c>
      <c r="T409" s="221">
        <f>S409*H409</f>
        <v>0</v>
      </c>
      <c r="AR409" s="222" t="s">
        <v>207</v>
      </c>
      <c r="AT409" s="222" t="s">
        <v>131</v>
      </c>
      <c r="AU409" s="222" t="s">
        <v>84</v>
      </c>
      <c r="AY409" s="17" t="s">
        <v>128</v>
      </c>
      <c r="BE409" s="223">
        <f>IF(N409="základní",J409,0)</f>
        <v>0</v>
      </c>
      <c r="BF409" s="223">
        <f>IF(N409="snížená",J409,0)</f>
        <v>0</v>
      </c>
      <c r="BG409" s="223">
        <f>IF(N409="zákl. přenesená",J409,0)</f>
        <v>0</v>
      </c>
      <c r="BH409" s="223">
        <f>IF(N409="sníž. přenesená",J409,0)</f>
        <v>0</v>
      </c>
      <c r="BI409" s="223">
        <f>IF(N409="nulová",J409,0)</f>
        <v>0</v>
      </c>
      <c r="BJ409" s="17" t="s">
        <v>82</v>
      </c>
      <c r="BK409" s="223">
        <f>ROUND(I409*H409,2)</f>
        <v>0</v>
      </c>
      <c r="BL409" s="17" t="s">
        <v>207</v>
      </c>
      <c r="BM409" s="222" t="s">
        <v>591</v>
      </c>
    </row>
    <row r="410" spans="2:63" s="11" customFormat="1" ht="22.8" customHeight="1">
      <c r="B410" s="195"/>
      <c r="C410" s="196"/>
      <c r="D410" s="197" t="s">
        <v>74</v>
      </c>
      <c r="E410" s="209" t="s">
        <v>592</v>
      </c>
      <c r="F410" s="209" t="s">
        <v>593</v>
      </c>
      <c r="G410" s="196"/>
      <c r="H410" s="196"/>
      <c r="I410" s="199"/>
      <c r="J410" s="210">
        <f>BK410</f>
        <v>0</v>
      </c>
      <c r="K410" s="196"/>
      <c r="L410" s="201"/>
      <c r="M410" s="202"/>
      <c r="N410" s="203"/>
      <c r="O410" s="203"/>
      <c r="P410" s="204">
        <f>SUM(P411:P416)</f>
        <v>0</v>
      </c>
      <c r="Q410" s="203"/>
      <c r="R410" s="204">
        <f>SUM(R411:R416)</f>
        <v>0.016666099999999996</v>
      </c>
      <c r="S410" s="203"/>
      <c r="T410" s="205">
        <f>SUM(T411:T416)</f>
        <v>0</v>
      </c>
      <c r="AR410" s="206" t="s">
        <v>84</v>
      </c>
      <c r="AT410" s="207" t="s">
        <v>74</v>
      </c>
      <c r="AU410" s="207" t="s">
        <v>82</v>
      </c>
      <c r="AY410" s="206" t="s">
        <v>128</v>
      </c>
      <c r="BK410" s="208">
        <f>SUM(BK411:BK416)</f>
        <v>0</v>
      </c>
    </row>
    <row r="411" spans="2:65" s="1" customFormat="1" ht="16.5" customHeight="1">
      <c r="B411" s="38"/>
      <c r="C411" s="211" t="s">
        <v>594</v>
      </c>
      <c r="D411" s="211" t="s">
        <v>131</v>
      </c>
      <c r="E411" s="212" t="s">
        <v>595</v>
      </c>
      <c r="F411" s="213" t="s">
        <v>596</v>
      </c>
      <c r="G411" s="214" t="s">
        <v>134</v>
      </c>
      <c r="H411" s="215">
        <v>15.29</v>
      </c>
      <c r="I411" s="216"/>
      <c r="J411" s="217">
        <f>ROUND(I411*H411,2)</f>
        <v>0</v>
      </c>
      <c r="K411" s="213" t="s">
        <v>135</v>
      </c>
      <c r="L411" s="43"/>
      <c r="M411" s="218" t="s">
        <v>19</v>
      </c>
      <c r="N411" s="219" t="s">
        <v>46</v>
      </c>
      <c r="O411" s="83"/>
      <c r="P411" s="220">
        <f>O411*H411</f>
        <v>0</v>
      </c>
      <c r="Q411" s="220">
        <v>0.00043</v>
      </c>
      <c r="R411" s="220">
        <f>Q411*H411</f>
        <v>0.006574699999999999</v>
      </c>
      <c r="S411" s="220">
        <v>0</v>
      </c>
      <c r="T411" s="221">
        <f>S411*H411</f>
        <v>0</v>
      </c>
      <c r="AR411" s="222" t="s">
        <v>207</v>
      </c>
      <c r="AT411" s="222" t="s">
        <v>131</v>
      </c>
      <c r="AU411" s="222" t="s">
        <v>84</v>
      </c>
      <c r="AY411" s="17" t="s">
        <v>128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17" t="s">
        <v>82</v>
      </c>
      <c r="BK411" s="223">
        <f>ROUND(I411*H411,2)</f>
        <v>0</v>
      </c>
      <c r="BL411" s="17" t="s">
        <v>207</v>
      </c>
      <c r="BM411" s="222" t="s">
        <v>597</v>
      </c>
    </row>
    <row r="412" spans="2:51" s="12" customFormat="1" ht="12">
      <c r="B412" s="224"/>
      <c r="C412" s="225"/>
      <c r="D412" s="226" t="s">
        <v>138</v>
      </c>
      <c r="E412" s="227" t="s">
        <v>19</v>
      </c>
      <c r="F412" s="228" t="s">
        <v>139</v>
      </c>
      <c r="G412" s="225"/>
      <c r="H412" s="227" t="s">
        <v>19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AT412" s="234" t="s">
        <v>138</v>
      </c>
      <c r="AU412" s="234" t="s">
        <v>84</v>
      </c>
      <c r="AV412" s="12" t="s">
        <v>82</v>
      </c>
      <c r="AW412" s="12" t="s">
        <v>36</v>
      </c>
      <c r="AX412" s="12" t="s">
        <v>75</v>
      </c>
      <c r="AY412" s="234" t="s">
        <v>128</v>
      </c>
    </row>
    <row r="413" spans="2:51" s="13" customFormat="1" ht="12">
      <c r="B413" s="235"/>
      <c r="C413" s="236"/>
      <c r="D413" s="226" t="s">
        <v>138</v>
      </c>
      <c r="E413" s="237" t="s">
        <v>19</v>
      </c>
      <c r="F413" s="238" t="s">
        <v>598</v>
      </c>
      <c r="G413" s="236"/>
      <c r="H413" s="239">
        <v>15.29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138</v>
      </c>
      <c r="AU413" s="245" t="s">
        <v>84</v>
      </c>
      <c r="AV413" s="13" t="s">
        <v>84</v>
      </c>
      <c r="AW413" s="13" t="s">
        <v>36</v>
      </c>
      <c r="AX413" s="13" t="s">
        <v>82</v>
      </c>
      <c r="AY413" s="245" t="s">
        <v>128</v>
      </c>
    </row>
    <row r="414" spans="2:65" s="1" customFormat="1" ht="16.5" customHeight="1">
      <c r="B414" s="38"/>
      <c r="C414" s="211" t="s">
        <v>599</v>
      </c>
      <c r="D414" s="211" t="s">
        <v>131</v>
      </c>
      <c r="E414" s="212" t="s">
        <v>600</v>
      </c>
      <c r="F414" s="213" t="s">
        <v>601</v>
      </c>
      <c r="G414" s="214" t="s">
        <v>134</v>
      </c>
      <c r="H414" s="215">
        <v>15.29</v>
      </c>
      <c r="I414" s="216"/>
      <c r="J414" s="217">
        <f>ROUND(I414*H414,2)</f>
        <v>0</v>
      </c>
      <c r="K414" s="213" t="s">
        <v>135</v>
      </c>
      <c r="L414" s="43"/>
      <c r="M414" s="218" t="s">
        <v>19</v>
      </c>
      <c r="N414" s="219" t="s">
        <v>46</v>
      </c>
      <c r="O414" s="83"/>
      <c r="P414" s="220">
        <f>O414*H414</f>
        <v>0</v>
      </c>
      <c r="Q414" s="220">
        <v>0.00066</v>
      </c>
      <c r="R414" s="220">
        <f>Q414*H414</f>
        <v>0.010091399999999999</v>
      </c>
      <c r="S414" s="220">
        <v>0</v>
      </c>
      <c r="T414" s="221">
        <f>S414*H414</f>
        <v>0</v>
      </c>
      <c r="AR414" s="222" t="s">
        <v>207</v>
      </c>
      <c r="AT414" s="222" t="s">
        <v>131</v>
      </c>
      <c r="AU414" s="222" t="s">
        <v>84</v>
      </c>
      <c r="AY414" s="17" t="s">
        <v>128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17" t="s">
        <v>82</v>
      </c>
      <c r="BK414" s="223">
        <f>ROUND(I414*H414,2)</f>
        <v>0</v>
      </c>
      <c r="BL414" s="17" t="s">
        <v>207</v>
      </c>
      <c r="BM414" s="222" t="s">
        <v>602</v>
      </c>
    </row>
    <row r="415" spans="2:51" s="12" customFormat="1" ht="12">
      <c r="B415" s="224"/>
      <c r="C415" s="225"/>
      <c r="D415" s="226" t="s">
        <v>138</v>
      </c>
      <c r="E415" s="227" t="s">
        <v>19</v>
      </c>
      <c r="F415" s="228" t="s">
        <v>139</v>
      </c>
      <c r="G415" s="225"/>
      <c r="H415" s="227" t="s">
        <v>19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AT415" s="234" t="s">
        <v>138</v>
      </c>
      <c r="AU415" s="234" t="s">
        <v>84</v>
      </c>
      <c r="AV415" s="12" t="s">
        <v>82</v>
      </c>
      <c r="AW415" s="12" t="s">
        <v>36</v>
      </c>
      <c r="AX415" s="12" t="s">
        <v>75</v>
      </c>
      <c r="AY415" s="234" t="s">
        <v>128</v>
      </c>
    </row>
    <row r="416" spans="2:51" s="13" customFormat="1" ht="12">
      <c r="B416" s="235"/>
      <c r="C416" s="236"/>
      <c r="D416" s="226" t="s">
        <v>138</v>
      </c>
      <c r="E416" s="237" t="s">
        <v>19</v>
      </c>
      <c r="F416" s="238" t="s">
        <v>598</v>
      </c>
      <c r="G416" s="236"/>
      <c r="H416" s="239">
        <v>15.29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AT416" s="245" t="s">
        <v>138</v>
      </c>
      <c r="AU416" s="245" t="s">
        <v>84</v>
      </c>
      <c r="AV416" s="13" t="s">
        <v>84</v>
      </c>
      <c r="AW416" s="13" t="s">
        <v>36</v>
      </c>
      <c r="AX416" s="13" t="s">
        <v>82</v>
      </c>
      <c r="AY416" s="245" t="s">
        <v>128</v>
      </c>
    </row>
    <row r="417" spans="2:63" s="11" customFormat="1" ht="22.8" customHeight="1">
      <c r="B417" s="195"/>
      <c r="C417" s="196"/>
      <c r="D417" s="197" t="s">
        <v>74</v>
      </c>
      <c r="E417" s="209" t="s">
        <v>603</v>
      </c>
      <c r="F417" s="209" t="s">
        <v>604</v>
      </c>
      <c r="G417" s="196"/>
      <c r="H417" s="196"/>
      <c r="I417" s="199"/>
      <c r="J417" s="210">
        <f>BK417</f>
        <v>0</v>
      </c>
      <c r="K417" s="196"/>
      <c r="L417" s="201"/>
      <c r="M417" s="202"/>
      <c r="N417" s="203"/>
      <c r="O417" s="203"/>
      <c r="P417" s="204">
        <f>SUM(P418:P440)</f>
        <v>0</v>
      </c>
      <c r="Q417" s="203"/>
      <c r="R417" s="204">
        <f>SUM(R418:R440)</f>
        <v>0.06996069</v>
      </c>
      <c r="S417" s="203"/>
      <c r="T417" s="205">
        <f>SUM(T418:T440)</f>
        <v>0</v>
      </c>
      <c r="AR417" s="206" t="s">
        <v>84</v>
      </c>
      <c r="AT417" s="207" t="s">
        <v>74</v>
      </c>
      <c r="AU417" s="207" t="s">
        <v>82</v>
      </c>
      <c r="AY417" s="206" t="s">
        <v>128</v>
      </c>
      <c r="BK417" s="208">
        <f>SUM(BK418:BK440)</f>
        <v>0</v>
      </c>
    </row>
    <row r="418" spans="2:65" s="1" customFormat="1" ht="16.5" customHeight="1">
      <c r="B418" s="38"/>
      <c r="C418" s="211" t="s">
        <v>605</v>
      </c>
      <c r="D418" s="211" t="s">
        <v>131</v>
      </c>
      <c r="E418" s="212" t="s">
        <v>606</v>
      </c>
      <c r="F418" s="213" t="s">
        <v>607</v>
      </c>
      <c r="G418" s="214" t="s">
        <v>134</v>
      </c>
      <c r="H418" s="215">
        <v>148.667</v>
      </c>
      <c r="I418" s="216"/>
      <c r="J418" s="217">
        <f>ROUND(I418*H418,2)</f>
        <v>0</v>
      </c>
      <c r="K418" s="213" t="s">
        <v>135</v>
      </c>
      <c r="L418" s="43"/>
      <c r="M418" s="218" t="s">
        <v>19</v>
      </c>
      <c r="N418" s="219" t="s">
        <v>46</v>
      </c>
      <c r="O418" s="83"/>
      <c r="P418" s="220">
        <f>O418*H418</f>
        <v>0</v>
      </c>
      <c r="Q418" s="220">
        <v>0.0002</v>
      </c>
      <c r="R418" s="220">
        <f>Q418*H418</f>
        <v>0.0297334</v>
      </c>
      <c r="S418" s="220">
        <v>0</v>
      </c>
      <c r="T418" s="221">
        <f>S418*H418</f>
        <v>0</v>
      </c>
      <c r="AR418" s="222" t="s">
        <v>207</v>
      </c>
      <c r="AT418" s="222" t="s">
        <v>131</v>
      </c>
      <c r="AU418" s="222" t="s">
        <v>84</v>
      </c>
      <c r="AY418" s="17" t="s">
        <v>128</v>
      </c>
      <c r="BE418" s="223">
        <f>IF(N418="základní",J418,0)</f>
        <v>0</v>
      </c>
      <c r="BF418" s="223">
        <f>IF(N418="snížená",J418,0)</f>
        <v>0</v>
      </c>
      <c r="BG418" s="223">
        <f>IF(N418="zákl. přenesená",J418,0)</f>
        <v>0</v>
      </c>
      <c r="BH418" s="223">
        <f>IF(N418="sníž. přenesená",J418,0)</f>
        <v>0</v>
      </c>
      <c r="BI418" s="223">
        <f>IF(N418="nulová",J418,0)</f>
        <v>0</v>
      </c>
      <c r="BJ418" s="17" t="s">
        <v>82</v>
      </c>
      <c r="BK418" s="223">
        <f>ROUND(I418*H418,2)</f>
        <v>0</v>
      </c>
      <c r="BL418" s="17" t="s">
        <v>207</v>
      </c>
      <c r="BM418" s="222" t="s">
        <v>608</v>
      </c>
    </row>
    <row r="419" spans="2:51" s="12" customFormat="1" ht="12">
      <c r="B419" s="224"/>
      <c r="C419" s="225"/>
      <c r="D419" s="226" t="s">
        <v>138</v>
      </c>
      <c r="E419" s="227" t="s">
        <v>19</v>
      </c>
      <c r="F419" s="228" t="s">
        <v>139</v>
      </c>
      <c r="G419" s="225"/>
      <c r="H419" s="227" t="s">
        <v>19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AT419" s="234" t="s">
        <v>138</v>
      </c>
      <c r="AU419" s="234" t="s">
        <v>84</v>
      </c>
      <c r="AV419" s="12" t="s">
        <v>82</v>
      </c>
      <c r="AW419" s="12" t="s">
        <v>36</v>
      </c>
      <c r="AX419" s="12" t="s">
        <v>75</v>
      </c>
      <c r="AY419" s="234" t="s">
        <v>128</v>
      </c>
    </row>
    <row r="420" spans="2:51" s="13" customFormat="1" ht="12">
      <c r="B420" s="235"/>
      <c r="C420" s="236"/>
      <c r="D420" s="226" t="s">
        <v>138</v>
      </c>
      <c r="E420" s="237" t="s">
        <v>19</v>
      </c>
      <c r="F420" s="238" t="s">
        <v>152</v>
      </c>
      <c r="G420" s="236"/>
      <c r="H420" s="239">
        <v>12.9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AT420" s="245" t="s">
        <v>138</v>
      </c>
      <c r="AU420" s="245" t="s">
        <v>84</v>
      </c>
      <c r="AV420" s="13" t="s">
        <v>84</v>
      </c>
      <c r="AW420" s="13" t="s">
        <v>36</v>
      </c>
      <c r="AX420" s="13" t="s">
        <v>75</v>
      </c>
      <c r="AY420" s="245" t="s">
        <v>128</v>
      </c>
    </row>
    <row r="421" spans="2:51" s="13" customFormat="1" ht="12">
      <c r="B421" s="235"/>
      <c r="C421" s="236"/>
      <c r="D421" s="226" t="s">
        <v>138</v>
      </c>
      <c r="E421" s="237" t="s">
        <v>19</v>
      </c>
      <c r="F421" s="238" t="s">
        <v>182</v>
      </c>
      <c r="G421" s="236"/>
      <c r="H421" s="239">
        <v>37.1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138</v>
      </c>
      <c r="AU421" s="245" t="s">
        <v>84</v>
      </c>
      <c r="AV421" s="13" t="s">
        <v>84</v>
      </c>
      <c r="AW421" s="13" t="s">
        <v>36</v>
      </c>
      <c r="AX421" s="13" t="s">
        <v>75</v>
      </c>
      <c r="AY421" s="245" t="s">
        <v>128</v>
      </c>
    </row>
    <row r="422" spans="2:51" s="13" customFormat="1" ht="12">
      <c r="B422" s="235"/>
      <c r="C422" s="236"/>
      <c r="D422" s="226" t="s">
        <v>138</v>
      </c>
      <c r="E422" s="237" t="s">
        <v>19</v>
      </c>
      <c r="F422" s="238" t="s">
        <v>177</v>
      </c>
      <c r="G422" s="236"/>
      <c r="H422" s="239">
        <v>79.907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AT422" s="245" t="s">
        <v>138</v>
      </c>
      <c r="AU422" s="245" t="s">
        <v>84</v>
      </c>
      <c r="AV422" s="13" t="s">
        <v>84</v>
      </c>
      <c r="AW422" s="13" t="s">
        <v>36</v>
      </c>
      <c r="AX422" s="13" t="s">
        <v>75</v>
      </c>
      <c r="AY422" s="245" t="s">
        <v>128</v>
      </c>
    </row>
    <row r="423" spans="2:51" s="13" customFormat="1" ht="12">
      <c r="B423" s="235"/>
      <c r="C423" s="236"/>
      <c r="D423" s="226" t="s">
        <v>138</v>
      </c>
      <c r="E423" s="237" t="s">
        <v>19</v>
      </c>
      <c r="F423" s="238" t="s">
        <v>609</v>
      </c>
      <c r="G423" s="236"/>
      <c r="H423" s="239">
        <v>0.36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AT423" s="245" t="s">
        <v>138</v>
      </c>
      <c r="AU423" s="245" t="s">
        <v>84</v>
      </c>
      <c r="AV423" s="13" t="s">
        <v>84</v>
      </c>
      <c r="AW423" s="13" t="s">
        <v>36</v>
      </c>
      <c r="AX423" s="13" t="s">
        <v>75</v>
      </c>
      <c r="AY423" s="245" t="s">
        <v>128</v>
      </c>
    </row>
    <row r="424" spans="2:51" s="13" customFormat="1" ht="12">
      <c r="B424" s="235"/>
      <c r="C424" s="236"/>
      <c r="D424" s="226" t="s">
        <v>138</v>
      </c>
      <c r="E424" s="237" t="s">
        <v>19</v>
      </c>
      <c r="F424" s="238" t="s">
        <v>610</v>
      </c>
      <c r="G424" s="236"/>
      <c r="H424" s="239">
        <v>4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138</v>
      </c>
      <c r="AU424" s="245" t="s">
        <v>84</v>
      </c>
      <c r="AV424" s="13" t="s">
        <v>84</v>
      </c>
      <c r="AW424" s="13" t="s">
        <v>36</v>
      </c>
      <c r="AX424" s="13" t="s">
        <v>75</v>
      </c>
      <c r="AY424" s="245" t="s">
        <v>128</v>
      </c>
    </row>
    <row r="425" spans="2:51" s="13" customFormat="1" ht="12">
      <c r="B425" s="235"/>
      <c r="C425" s="236"/>
      <c r="D425" s="226" t="s">
        <v>138</v>
      </c>
      <c r="E425" s="237" t="s">
        <v>19</v>
      </c>
      <c r="F425" s="238" t="s">
        <v>611</v>
      </c>
      <c r="G425" s="236"/>
      <c r="H425" s="239">
        <v>14.4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AT425" s="245" t="s">
        <v>138</v>
      </c>
      <c r="AU425" s="245" t="s">
        <v>84</v>
      </c>
      <c r="AV425" s="13" t="s">
        <v>84</v>
      </c>
      <c r="AW425" s="13" t="s">
        <v>36</v>
      </c>
      <c r="AX425" s="13" t="s">
        <v>75</v>
      </c>
      <c r="AY425" s="245" t="s">
        <v>128</v>
      </c>
    </row>
    <row r="426" spans="2:51" s="14" customFormat="1" ht="12">
      <c r="B426" s="246"/>
      <c r="C426" s="247"/>
      <c r="D426" s="226" t="s">
        <v>138</v>
      </c>
      <c r="E426" s="248" t="s">
        <v>19</v>
      </c>
      <c r="F426" s="249" t="s">
        <v>142</v>
      </c>
      <c r="G426" s="247"/>
      <c r="H426" s="250">
        <v>148.667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AT426" s="256" t="s">
        <v>138</v>
      </c>
      <c r="AU426" s="256" t="s">
        <v>84</v>
      </c>
      <c r="AV426" s="14" t="s">
        <v>136</v>
      </c>
      <c r="AW426" s="14" t="s">
        <v>36</v>
      </c>
      <c r="AX426" s="14" t="s">
        <v>82</v>
      </c>
      <c r="AY426" s="256" t="s">
        <v>128</v>
      </c>
    </row>
    <row r="427" spans="2:65" s="1" customFormat="1" ht="24" customHeight="1">
      <c r="B427" s="38"/>
      <c r="C427" s="211" t="s">
        <v>612</v>
      </c>
      <c r="D427" s="211" t="s">
        <v>131</v>
      </c>
      <c r="E427" s="212" t="s">
        <v>613</v>
      </c>
      <c r="F427" s="213" t="s">
        <v>614</v>
      </c>
      <c r="G427" s="214" t="s">
        <v>134</v>
      </c>
      <c r="H427" s="215">
        <v>148.667</v>
      </c>
      <c r="I427" s="216"/>
      <c r="J427" s="217">
        <f>ROUND(I427*H427,2)</f>
        <v>0</v>
      </c>
      <c r="K427" s="213" t="s">
        <v>135</v>
      </c>
      <c r="L427" s="43"/>
      <c r="M427" s="218" t="s">
        <v>19</v>
      </c>
      <c r="N427" s="219" t="s">
        <v>46</v>
      </c>
      <c r="O427" s="83"/>
      <c r="P427" s="220">
        <f>O427*H427</f>
        <v>0</v>
      </c>
      <c r="Q427" s="220">
        <v>0.00027</v>
      </c>
      <c r="R427" s="220">
        <f>Q427*H427</f>
        <v>0.04014009</v>
      </c>
      <c r="S427" s="220">
        <v>0</v>
      </c>
      <c r="T427" s="221">
        <f>S427*H427</f>
        <v>0</v>
      </c>
      <c r="AR427" s="222" t="s">
        <v>207</v>
      </c>
      <c r="AT427" s="222" t="s">
        <v>131</v>
      </c>
      <c r="AU427" s="222" t="s">
        <v>84</v>
      </c>
      <c r="AY427" s="17" t="s">
        <v>128</v>
      </c>
      <c r="BE427" s="223">
        <f>IF(N427="základní",J427,0)</f>
        <v>0</v>
      </c>
      <c r="BF427" s="223">
        <f>IF(N427="snížená",J427,0)</f>
        <v>0</v>
      </c>
      <c r="BG427" s="223">
        <f>IF(N427="zákl. přenesená",J427,0)</f>
        <v>0</v>
      </c>
      <c r="BH427" s="223">
        <f>IF(N427="sníž. přenesená",J427,0)</f>
        <v>0</v>
      </c>
      <c r="BI427" s="223">
        <f>IF(N427="nulová",J427,0)</f>
        <v>0</v>
      </c>
      <c r="BJ427" s="17" t="s">
        <v>82</v>
      </c>
      <c r="BK427" s="223">
        <f>ROUND(I427*H427,2)</f>
        <v>0</v>
      </c>
      <c r="BL427" s="17" t="s">
        <v>207</v>
      </c>
      <c r="BM427" s="222" t="s">
        <v>615</v>
      </c>
    </row>
    <row r="428" spans="2:51" s="12" customFormat="1" ht="12">
      <c r="B428" s="224"/>
      <c r="C428" s="225"/>
      <c r="D428" s="226" t="s">
        <v>138</v>
      </c>
      <c r="E428" s="227" t="s">
        <v>19</v>
      </c>
      <c r="F428" s="228" t="s">
        <v>139</v>
      </c>
      <c r="G428" s="225"/>
      <c r="H428" s="227" t="s">
        <v>19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AT428" s="234" t="s">
        <v>138</v>
      </c>
      <c r="AU428" s="234" t="s">
        <v>84</v>
      </c>
      <c r="AV428" s="12" t="s">
        <v>82</v>
      </c>
      <c r="AW428" s="12" t="s">
        <v>36</v>
      </c>
      <c r="AX428" s="12" t="s">
        <v>75</v>
      </c>
      <c r="AY428" s="234" t="s">
        <v>128</v>
      </c>
    </row>
    <row r="429" spans="2:51" s="13" customFormat="1" ht="12">
      <c r="B429" s="235"/>
      <c r="C429" s="236"/>
      <c r="D429" s="226" t="s">
        <v>138</v>
      </c>
      <c r="E429" s="237" t="s">
        <v>19</v>
      </c>
      <c r="F429" s="238" t="s">
        <v>152</v>
      </c>
      <c r="G429" s="236"/>
      <c r="H429" s="239">
        <v>12.9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138</v>
      </c>
      <c r="AU429" s="245" t="s">
        <v>84</v>
      </c>
      <c r="AV429" s="13" t="s">
        <v>84</v>
      </c>
      <c r="AW429" s="13" t="s">
        <v>36</v>
      </c>
      <c r="AX429" s="13" t="s">
        <v>75</v>
      </c>
      <c r="AY429" s="245" t="s">
        <v>128</v>
      </c>
    </row>
    <row r="430" spans="2:51" s="13" customFormat="1" ht="12">
      <c r="B430" s="235"/>
      <c r="C430" s="236"/>
      <c r="D430" s="226" t="s">
        <v>138</v>
      </c>
      <c r="E430" s="237" t="s">
        <v>19</v>
      </c>
      <c r="F430" s="238" t="s">
        <v>182</v>
      </c>
      <c r="G430" s="236"/>
      <c r="H430" s="239">
        <v>37.1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AT430" s="245" t="s">
        <v>138</v>
      </c>
      <c r="AU430" s="245" t="s">
        <v>84</v>
      </c>
      <c r="AV430" s="13" t="s">
        <v>84</v>
      </c>
      <c r="AW430" s="13" t="s">
        <v>36</v>
      </c>
      <c r="AX430" s="13" t="s">
        <v>75</v>
      </c>
      <c r="AY430" s="245" t="s">
        <v>128</v>
      </c>
    </row>
    <row r="431" spans="2:51" s="13" customFormat="1" ht="12">
      <c r="B431" s="235"/>
      <c r="C431" s="236"/>
      <c r="D431" s="226" t="s">
        <v>138</v>
      </c>
      <c r="E431" s="237" t="s">
        <v>19</v>
      </c>
      <c r="F431" s="238" t="s">
        <v>177</v>
      </c>
      <c r="G431" s="236"/>
      <c r="H431" s="239">
        <v>79.907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AT431" s="245" t="s">
        <v>138</v>
      </c>
      <c r="AU431" s="245" t="s">
        <v>84</v>
      </c>
      <c r="AV431" s="13" t="s">
        <v>84</v>
      </c>
      <c r="AW431" s="13" t="s">
        <v>36</v>
      </c>
      <c r="AX431" s="13" t="s">
        <v>75</v>
      </c>
      <c r="AY431" s="245" t="s">
        <v>128</v>
      </c>
    </row>
    <row r="432" spans="2:51" s="13" customFormat="1" ht="12">
      <c r="B432" s="235"/>
      <c r="C432" s="236"/>
      <c r="D432" s="226" t="s">
        <v>138</v>
      </c>
      <c r="E432" s="237" t="s">
        <v>19</v>
      </c>
      <c r="F432" s="238" t="s">
        <v>609</v>
      </c>
      <c r="G432" s="236"/>
      <c r="H432" s="239">
        <v>0.36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138</v>
      </c>
      <c r="AU432" s="245" t="s">
        <v>84</v>
      </c>
      <c r="AV432" s="13" t="s">
        <v>84</v>
      </c>
      <c r="AW432" s="13" t="s">
        <v>36</v>
      </c>
      <c r="AX432" s="13" t="s">
        <v>75</v>
      </c>
      <c r="AY432" s="245" t="s">
        <v>128</v>
      </c>
    </row>
    <row r="433" spans="2:51" s="13" customFormat="1" ht="12">
      <c r="B433" s="235"/>
      <c r="C433" s="236"/>
      <c r="D433" s="226" t="s">
        <v>138</v>
      </c>
      <c r="E433" s="237" t="s">
        <v>19</v>
      </c>
      <c r="F433" s="238" t="s">
        <v>610</v>
      </c>
      <c r="G433" s="236"/>
      <c r="H433" s="239">
        <v>4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AT433" s="245" t="s">
        <v>138</v>
      </c>
      <c r="AU433" s="245" t="s">
        <v>84</v>
      </c>
      <c r="AV433" s="13" t="s">
        <v>84</v>
      </c>
      <c r="AW433" s="13" t="s">
        <v>36</v>
      </c>
      <c r="AX433" s="13" t="s">
        <v>75</v>
      </c>
      <c r="AY433" s="245" t="s">
        <v>128</v>
      </c>
    </row>
    <row r="434" spans="2:51" s="13" customFormat="1" ht="12">
      <c r="B434" s="235"/>
      <c r="C434" s="236"/>
      <c r="D434" s="226" t="s">
        <v>138</v>
      </c>
      <c r="E434" s="237" t="s">
        <v>19</v>
      </c>
      <c r="F434" s="238" t="s">
        <v>611</v>
      </c>
      <c r="G434" s="236"/>
      <c r="H434" s="239">
        <v>14.4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138</v>
      </c>
      <c r="AU434" s="245" t="s">
        <v>84</v>
      </c>
      <c r="AV434" s="13" t="s">
        <v>84</v>
      </c>
      <c r="AW434" s="13" t="s">
        <v>36</v>
      </c>
      <c r="AX434" s="13" t="s">
        <v>75</v>
      </c>
      <c r="AY434" s="245" t="s">
        <v>128</v>
      </c>
    </row>
    <row r="435" spans="2:51" s="14" customFormat="1" ht="12">
      <c r="B435" s="246"/>
      <c r="C435" s="247"/>
      <c r="D435" s="226" t="s">
        <v>138</v>
      </c>
      <c r="E435" s="248" t="s">
        <v>19</v>
      </c>
      <c r="F435" s="249" t="s">
        <v>142</v>
      </c>
      <c r="G435" s="247"/>
      <c r="H435" s="250">
        <v>148.667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AT435" s="256" t="s">
        <v>138</v>
      </c>
      <c r="AU435" s="256" t="s">
        <v>84</v>
      </c>
      <c r="AV435" s="14" t="s">
        <v>136</v>
      </c>
      <c r="AW435" s="14" t="s">
        <v>36</v>
      </c>
      <c r="AX435" s="14" t="s">
        <v>82</v>
      </c>
      <c r="AY435" s="256" t="s">
        <v>128</v>
      </c>
    </row>
    <row r="436" spans="2:65" s="1" customFormat="1" ht="24" customHeight="1">
      <c r="B436" s="38"/>
      <c r="C436" s="211" t="s">
        <v>616</v>
      </c>
      <c r="D436" s="211" t="s">
        <v>131</v>
      </c>
      <c r="E436" s="212" t="s">
        <v>617</v>
      </c>
      <c r="F436" s="213" t="s">
        <v>618</v>
      </c>
      <c r="G436" s="214" t="s">
        <v>134</v>
      </c>
      <c r="H436" s="215">
        <v>4.36</v>
      </c>
      <c r="I436" s="216"/>
      <c r="J436" s="217">
        <f>ROUND(I436*H436,2)</f>
        <v>0</v>
      </c>
      <c r="K436" s="213" t="s">
        <v>135</v>
      </c>
      <c r="L436" s="43"/>
      <c r="M436" s="218" t="s">
        <v>19</v>
      </c>
      <c r="N436" s="219" t="s">
        <v>46</v>
      </c>
      <c r="O436" s="83"/>
      <c r="P436" s="220">
        <f>O436*H436</f>
        <v>0</v>
      </c>
      <c r="Q436" s="220">
        <v>2E-05</v>
      </c>
      <c r="R436" s="220">
        <f>Q436*H436</f>
        <v>8.720000000000002E-05</v>
      </c>
      <c r="S436" s="220">
        <v>0</v>
      </c>
      <c r="T436" s="221">
        <f>S436*H436</f>
        <v>0</v>
      </c>
      <c r="AR436" s="222" t="s">
        <v>207</v>
      </c>
      <c r="AT436" s="222" t="s">
        <v>131</v>
      </c>
      <c r="AU436" s="222" t="s">
        <v>84</v>
      </c>
      <c r="AY436" s="17" t="s">
        <v>128</v>
      </c>
      <c r="BE436" s="223">
        <f>IF(N436="základní",J436,0)</f>
        <v>0</v>
      </c>
      <c r="BF436" s="223">
        <f>IF(N436="snížená",J436,0)</f>
        <v>0</v>
      </c>
      <c r="BG436" s="223">
        <f>IF(N436="zákl. přenesená",J436,0)</f>
        <v>0</v>
      </c>
      <c r="BH436" s="223">
        <f>IF(N436="sníž. přenesená",J436,0)</f>
        <v>0</v>
      </c>
      <c r="BI436" s="223">
        <f>IF(N436="nulová",J436,0)</f>
        <v>0</v>
      </c>
      <c r="BJ436" s="17" t="s">
        <v>82</v>
      </c>
      <c r="BK436" s="223">
        <f>ROUND(I436*H436,2)</f>
        <v>0</v>
      </c>
      <c r="BL436" s="17" t="s">
        <v>207</v>
      </c>
      <c r="BM436" s="222" t="s">
        <v>619</v>
      </c>
    </row>
    <row r="437" spans="2:51" s="12" customFormat="1" ht="12">
      <c r="B437" s="224"/>
      <c r="C437" s="225"/>
      <c r="D437" s="226" t="s">
        <v>138</v>
      </c>
      <c r="E437" s="227" t="s">
        <v>19</v>
      </c>
      <c r="F437" s="228" t="s">
        <v>139</v>
      </c>
      <c r="G437" s="225"/>
      <c r="H437" s="227" t="s">
        <v>19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AT437" s="234" t="s">
        <v>138</v>
      </c>
      <c r="AU437" s="234" t="s">
        <v>84</v>
      </c>
      <c r="AV437" s="12" t="s">
        <v>82</v>
      </c>
      <c r="AW437" s="12" t="s">
        <v>36</v>
      </c>
      <c r="AX437" s="12" t="s">
        <v>75</v>
      </c>
      <c r="AY437" s="234" t="s">
        <v>128</v>
      </c>
    </row>
    <row r="438" spans="2:51" s="13" customFormat="1" ht="12">
      <c r="B438" s="235"/>
      <c r="C438" s="236"/>
      <c r="D438" s="226" t="s">
        <v>138</v>
      </c>
      <c r="E438" s="237" t="s">
        <v>19</v>
      </c>
      <c r="F438" s="238" t="s">
        <v>609</v>
      </c>
      <c r="G438" s="236"/>
      <c r="H438" s="239">
        <v>0.36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138</v>
      </c>
      <c r="AU438" s="245" t="s">
        <v>84</v>
      </c>
      <c r="AV438" s="13" t="s">
        <v>84</v>
      </c>
      <c r="AW438" s="13" t="s">
        <v>36</v>
      </c>
      <c r="AX438" s="13" t="s">
        <v>75</v>
      </c>
      <c r="AY438" s="245" t="s">
        <v>128</v>
      </c>
    </row>
    <row r="439" spans="2:51" s="13" customFormat="1" ht="12">
      <c r="B439" s="235"/>
      <c r="C439" s="236"/>
      <c r="D439" s="226" t="s">
        <v>138</v>
      </c>
      <c r="E439" s="237" t="s">
        <v>19</v>
      </c>
      <c r="F439" s="238" t="s">
        <v>610</v>
      </c>
      <c r="G439" s="236"/>
      <c r="H439" s="239">
        <v>4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AT439" s="245" t="s">
        <v>138</v>
      </c>
      <c r="AU439" s="245" t="s">
        <v>84</v>
      </c>
      <c r="AV439" s="13" t="s">
        <v>84</v>
      </c>
      <c r="AW439" s="13" t="s">
        <v>36</v>
      </c>
      <c r="AX439" s="13" t="s">
        <v>75</v>
      </c>
      <c r="AY439" s="245" t="s">
        <v>128</v>
      </c>
    </row>
    <row r="440" spans="2:51" s="14" customFormat="1" ht="12">
      <c r="B440" s="246"/>
      <c r="C440" s="247"/>
      <c r="D440" s="226" t="s">
        <v>138</v>
      </c>
      <c r="E440" s="248" t="s">
        <v>19</v>
      </c>
      <c r="F440" s="249" t="s">
        <v>142</v>
      </c>
      <c r="G440" s="247"/>
      <c r="H440" s="250">
        <v>4.36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AT440" s="256" t="s">
        <v>138</v>
      </c>
      <c r="AU440" s="256" t="s">
        <v>84</v>
      </c>
      <c r="AV440" s="14" t="s">
        <v>136</v>
      </c>
      <c r="AW440" s="14" t="s">
        <v>36</v>
      </c>
      <c r="AX440" s="14" t="s">
        <v>82</v>
      </c>
      <c r="AY440" s="256" t="s">
        <v>128</v>
      </c>
    </row>
    <row r="441" spans="2:63" s="11" customFormat="1" ht="25.9" customHeight="1">
      <c r="B441" s="195"/>
      <c r="C441" s="196"/>
      <c r="D441" s="197" t="s">
        <v>74</v>
      </c>
      <c r="E441" s="198" t="s">
        <v>297</v>
      </c>
      <c r="F441" s="198" t="s">
        <v>620</v>
      </c>
      <c r="G441" s="196"/>
      <c r="H441" s="196"/>
      <c r="I441" s="199"/>
      <c r="J441" s="200">
        <f>BK441</f>
        <v>0</v>
      </c>
      <c r="K441" s="196"/>
      <c r="L441" s="201"/>
      <c r="M441" s="202"/>
      <c r="N441" s="203"/>
      <c r="O441" s="203"/>
      <c r="P441" s="204">
        <f>P442</f>
        <v>0</v>
      </c>
      <c r="Q441" s="203"/>
      <c r="R441" s="204">
        <f>R442</f>
        <v>0.038419999999999996</v>
      </c>
      <c r="S441" s="203"/>
      <c r="T441" s="205">
        <f>T442</f>
        <v>0</v>
      </c>
      <c r="AR441" s="206" t="s">
        <v>129</v>
      </c>
      <c r="AT441" s="207" t="s">
        <v>74</v>
      </c>
      <c r="AU441" s="207" t="s">
        <v>75</v>
      </c>
      <c r="AY441" s="206" t="s">
        <v>128</v>
      </c>
      <c r="BK441" s="208">
        <f>BK442</f>
        <v>0</v>
      </c>
    </row>
    <row r="442" spans="2:63" s="11" customFormat="1" ht="22.8" customHeight="1">
      <c r="B442" s="195"/>
      <c r="C442" s="196"/>
      <c r="D442" s="197" t="s">
        <v>74</v>
      </c>
      <c r="E442" s="209" t="s">
        <v>621</v>
      </c>
      <c r="F442" s="209" t="s">
        <v>622</v>
      </c>
      <c r="G442" s="196"/>
      <c r="H442" s="196"/>
      <c r="I442" s="199"/>
      <c r="J442" s="210">
        <f>BK442</f>
        <v>0</v>
      </c>
      <c r="K442" s="196"/>
      <c r="L442" s="201"/>
      <c r="M442" s="202"/>
      <c r="N442" s="203"/>
      <c r="O442" s="203"/>
      <c r="P442" s="204">
        <f>SUM(P443:P454)</f>
        <v>0</v>
      </c>
      <c r="Q442" s="203"/>
      <c r="R442" s="204">
        <f>SUM(R443:R454)</f>
        <v>0.038419999999999996</v>
      </c>
      <c r="S442" s="203"/>
      <c r="T442" s="205">
        <f>SUM(T443:T454)</f>
        <v>0</v>
      </c>
      <c r="AR442" s="206" t="s">
        <v>129</v>
      </c>
      <c r="AT442" s="207" t="s">
        <v>74</v>
      </c>
      <c r="AU442" s="207" t="s">
        <v>82</v>
      </c>
      <c r="AY442" s="206" t="s">
        <v>128</v>
      </c>
      <c r="BK442" s="208">
        <f>SUM(BK443:BK454)</f>
        <v>0</v>
      </c>
    </row>
    <row r="443" spans="2:65" s="1" customFormat="1" ht="16.5" customHeight="1">
      <c r="B443" s="38"/>
      <c r="C443" s="211" t="s">
        <v>623</v>
      </c>
      <c r="D443" s="211" t="s">
        <v>131</v>
      </c>
      <c r="E443" s="212" t="s">
        <v>624</v>
      </c>
      <c r="F443" s="213" t="s">
        <v>625</v>
      </c>
      <c r="G443" s="214" t="s">
        <v>276</v>
      </c>
      <c r="H443" s="215">
        <v>1</v>
      </c>
      <c r="I443" s="216"/>
      <c r="J443" s="217">
        <f>ROUND(I443*H443,2)</f>
        <v>0</v>
      </c>
      <c r="K443" s="213" t="s">
        <v>135</v>
      </c>
      <c r="L443" s="43"/>
      <c r="M443" s="218" t="s">
        <v>19</v>
      </c>
      <c r="N443" s="219" t="s">
        <v>46</v>
      </c>
      <c r="O443" s="83"/>
      <c r="P443" s="220">
        <f>O443*H443</f>
        <v>0</v>
      </c>
      <c r="Q443" s="220">
        <v>0.00893</v>
      </c>
      <c r="R443" s="220">
        <f>Q443*H443</f>
        <v>0.00893</v>
      </c>
      <c r="S443" s="220">
        <v>0</v>
      </c>
      <c r="T443" s="221">
        <f>S443*H443</f>
        <v>0</v>
      </c>
      <c r="AR443" s="222" t="s">
        <v>425</v>
      </c>
      <c r="AT443" s="222" t="s">
        <v>131</v>
      </c>
      <c r="AU443" s="222" t="s">
        <v>84</v>
      </c>
      <c r="AY443" s="17" t="s">
        <v>128</v>
      </c>
      <c r="BE443" s="223">
        <f>IF(N443="základní",J443,0)</f>
        <v>0</v>
      </c>
      <c r="BF443" s="223">
        <f>IF(N443="snížená",J443,0)</f>
        <v>0</v>
      </c>
      <c r="BG443" s="223">
        <f>IF(N443="zákl. přenesená",J443,0)</f>
        <v>0</v>
      </c>
      <c r="BH443" s="223">
        <f>IF(N443="sníž. přenesená",J443,0)</f>
        <v>0</v>
      </c>
      <c r="BI443" s="223">
        <f>IF(N443="nulová",J443,0)</f>
        <v>0</v>
      </c>
      <c r="BJ443" s="17" t="s">
        <v>82</v>
      </c>
      <c r="BK443" s="223">
        <f>ROUND(I443*H443,2)</f>
        <v>0</v>
      </c>
      <c r="BL443" s="17" t="s">
        <v>425</v>
      </c>
      <c r="BM443" s="222" t="s">
        <v>626</v>
      </c>
    </row>
    <row r="444" spans="2:51" s="12" customFormat="1" ht="12">
      <c r="B444" s="224"/>
      <c r="C444" s="225"/>
      <c r="D444" s="226" t="s">
        <v>138</v>
      </c>
      <c r="E444" s="227" t="s">
        <v>19</v>
      </c>
      <c r="F444" s="228" t="s">
        <v>139</v>
      </c>
      <c r="G444" s="225"/>
      <c r="H444" s="227" t="s">
        <v>19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AT444" s="234" t="s">
        <v>138</v>
      </c>
      <c r="AU444" s="234" t="s">
        <v>84</v>
      </c>
      <c r="AV444" s="12" t="s">
        <v>82</v>
      </c>
      <c r="AW444" s="12" t="s">
        <v>36</v>
      </c>
      <c r="AX444" s="12" t="s">
        <v>75</v>
      </c>
      <c r="AY444" s="234" t="s">
        <v>128</v>
      </c>
    </row>
    <row r="445" spans="2:51" s="13" customFormat="1" ht="12">
      <c r="B445" s="235"/>
      <c r="C445" s="236"/>
      <c r="D445" s="226" t="s">
        <v>138</v>
      </c>
      <c r="E445" s="237" t="s">
        <v>19</v>
      </c>
      <c r="F445" s="238" t="s">
        <v>82</v>
      </c>
      <c r="G445" s="236"/>
      <c r="H445" s="239">
        <v>1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AT445" s="245" t="s">
        <v>138</v>
      </c>
      <c r="AU445" s="245" t="s">
        <v>84</v>
      </c>
      <c r="AV445" s="13" t="s">
        <v>84</v>
      </c>
      <c r="AW445" s="13" t="s">
        <v>36</v>
      </c>
      <c r="AX445" s="13" t="s">
        <v>82</v>
      </c>
      <c r="AY445" s="245" t="s">
        <v>128</v>
      </c>
    </row>
    <row r="446" spans="2:65" s="1" customFormat="1" ht="16.5" customHeight="1">
      <c r="B446" s="38"/>
      <c r="C446" s="211" t="s">
        <v>627</v>
      </c>
      <c r="D446" s="211" t="s">
        <v>131</v>
      </c>
      <c r="E446" s="212" t="s">
        <v>628</v>
      </c>
      <c r="F446" s="213" t="s">
        <v>629</v>
      </c>
      <c r="G446" s="214" t="s">
        <v>276</v>
      </c>
      <c r="H446" s="215">
        <v>1</v>
      </c>
      <c r="I446" s="216"/>
      <c r="J446" s="217">
        <f>ROUND(I446*H446,2)</f>
        <v>0</v>
      </c>
      <c r="K446" s="213" t="s">
        <v>19</v>
      </c>
      <c r="L446" s="43"/>
      <c r="M446" s="218" t="s">
        <v>19</v>
      </c>
      <c r="N446" s="219" t="s">
        <v>46</v>
      </c>
      <c r="O446" s="83"/>
      <c r="P446" s="220">
        <f>O446*H446</f>
        <v>0</v>
      </c>
      <c r="Q446" s="220">
        <v>0.00983</v>
      </c>
      <c r="R446" s="220">
        <f>Q446*H446</f>
        <v>0.00983</v>
      </c>
      <c r="S446" s="220">
        <v>0</v>
      </c>
      <c r="T446" s="221">
        <f>S446*H446</f>
        <v>0</v>
      </c>
      <c r="AR446" s="222" t="s">
        <v>425</v>
      </c>
      <c r="AT446" s="222" t="s">
        <v>131</v>
      </c>
      <c r="AU446" s="222" t="s">
        <v>84</v>
      </c>
      <c r="AY446" s="17" t="s">
        <v>128</v>
      </c>
      <c r="BE446" s="223">
        <f>IF(N446="základní",J446,0)</f>
        <v>0</v>
      </c>
      <c r="BF446" s="223">
        <f>IF(N446="snížená",J446,0)</f>
        <v>0</v>
      </c>
      <c r="BG446" s="223">
        <f>IF(N446="zákl. přenesená",J446,0)</f>
        <v>0</v>
      </c>
      <c r="BH446" s="223">
        <f>IF(N446="sníž. přenesená",J446,0)</f>
        <v>0</v>
      </c>
      <c r="BI446" s="223">
        <f>IF(N446="nulová",J446,0)</f>
        <v>0</v>
      </c>
      <c r="BJ446" s="17" t="s">
        <v>82</v>
      </c>
      <c r="BK446" s="223">
        <f>ROUND(I446*H446,2)</f>
        <v>0</v>
      </c>
      <c r="BL446" s="17" t="s">
        <v>425</v>
      </c>
      <c r="BM446" s="222" t="s">
        <v>630</v>
      </c>
    </row>
    <row r="447" spans="2:51" s="12" customFormat="1" ht="12">
      <c r="B447" s="224"/>
      <c r="C447" s="225"/>
      <c r="D447" s="226" t="s">
        <v>138</v>
      </c>
      <c r="E447" s="227" t="s">
        <v>19</v>
      </c>
      <c r="F447" s="228" t="s">
        <v>139</v>
      </c>
      <c r="G447" s="225"/>
      <c r="H447" s="227" t="s">
        <v>19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AT447" s="234" t="s">
        <v>138</v>
      </c>
      <c r="AU447" s="234" t="s">
        <v>84</v>
      </c>
      <c r="AV447" s="12" t="s">
        <v>82</v>
      </c>
      <c r="AW447" s="12" t="s">
        <v>36</v>
      </c>
      <c r="AX447" s="12" t="s">
        <v>75</v>
      </c>
      <c r="AY447" s="234" t="s">
        <v>128</v>
      </c>
    </row>
    <row r="448" spans="2:51" s="13" customFormat="1" ht="12">
      <c r="B448" s="235"/>
      <c r="C448" s="236"/>
      <c r="D448" s="226" t="s">
        <v>138</v>
      </c>
      <c r="E448" s="237" t="s">
        <v>19</v>
      </c>
      <c r="F448" s="238" t="s">
        <v>82</v>
      </c>
      <c r="G448" s="236"/>
      <c r="H448" s="239">
        <v>1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AT448" s="245" t="s">
        <v>138</v>
      </c>
      <c r="AU448" s="245" t="s">
        <v>84</v>
      </c>
      <c r="AV448" s="13" t="s">
        <v>84</v>
      </c>
      <c r="AW448" s="13" t="s">
        <v>36</v>
      </c>
      <c r="AX448" s="13" t="s">
        <v>82</v>
      </c>
      <c r="AY448" s="245" t="s">
        <v>128</v>
      </c>
    </row>
    <row r="449" spans="2:65" s="1" customFormat="1" ht="16.5" customHeight="1">
      <c r="B449" s="38"/>
      <c r="C449" s="211" t="s">
        <v>631</v>
      </c>
      <c r="D449" s="211" t="s">
        <v>131</v>
      </c>
      <c r="E449" s="212" t="s">
        <v>632</v>
      </c>
      <c r="F449" s="213" t="s">
        <v>633</v>
      </c>
      <c r="G449" s="214" t="s">
        <v>276</v>
      </c>
      <c r="H449" s="215">
        <v>1</v>
      </c>
      <c r="I449" s="216"/>
      <c r="J449" s="217">
        <f>ROUND(I449*H449,2)</f>
        <v>0</v>
      </c>
      <c r="K449" s="213" t="s">
        <v>19</v>
      </c>
      <c r="L449" s="43"/>
      <c r="M449" s="218" t="s">
        <v>19</v>
      </c>
      <c r="N449" s="219" t="s">
        <v>46</v>
      </c>
      <c r="O449" s="83"/>
      <c r="P449" s="220">
        <f>O449*H449</f>
        <v>0</v>
      </c>
      <c r="Q449" s="220">
        <v>0.00983</v>
      </c>
      <c r="R449" s="220">
        <f>Q449*H449</f>
        <v>0.00983</v>
      </c>
      <c r="S449" s="220">
        <v>0</v>
      </c>
      <c r="T449" s="221">
        <f>S449*H449</f>
        <v>0</v>
      </c>
      <c r="AR449" s="222" t="s">
        <v>425</v>
      </c>
      <c r="AT449" s="222" t="s">
        <v>131</v>
      </c>
      <c r="AU449" s="222" t="s">
        <v>84</v>
      </c>
      <c r="AY449" s="17" t="s">
        <v>128</v>
      </c>
      <c r="BE449" s="223">
        <f>IF(N449="základní",J449,0)</f>
        <v>0</v>
      </c>
      <c r="BF449" s="223">
        <f>IF(N449="snížená",J449,0)</f>
        <v>0</v>
      </c>
      <c r="BG449" s="223">
        <f>IF(N449="zákl. přenesená",J449,0)</f>
        <v>0</v>
      </c>
      <c r="BH449" s="223">
        <f>IF(N449="sníž. přenesená",J449,0)</f>
        <v>0</v>
      </c>
      <c r="BI449" s="223">
        <f>IF(N449="nulová",J449,0)</f>
        <v>0</v>
      </c>
      <c r="BJ449" s="17" t="s">
        <v>82</v>
      </c>
      <c r="BK449" s="223">
        <f>ROUND(I449*H449,2)</f>
        <v>0</v>
      </c>
      <c r="BL449" s="17" t="s">
        <v>425</v>
      </c>
      <c r="BM449" s="222" t="s">
        <v>634</v>
      </c>
    </row>
    <row r="450" spans="2:51" s="12" customFormat="1" ht="12">
      <c r="B450" s="224"/>
      <c r="C450" s="225"/>
      <c r="D450" s="226" t="s">
        <v>138</v>
      </c>
      <c r="E450" s="227" t="s">
        <v>19</v>
      </c>
      <c r="F450" s="228" t="s">
        <v>139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AT450" s="234" t="s">
        <v>138</v>
      </c>
      <c r="AU450" s="234" t="s">
        <v>84</v>
      </c>
      <c r="AV450" s="12" t="s">
        <v>82</v>
      </c>
      <c r="AW450" s="12" t="s">
        <v>36</v>
      </c>
      <c r="AX450" s="12" t="s">
        <v>75</v>
      </c>
      <c r="AY450" s="234" t="s">
        <v>128</v>
      </c>
    </row>
    <row r="451" spans="2:51" s="13" customFormat="1" ht="12">
      <c r="B451" s="235"/>
      <c r="C451" s="236"/>
      <c r="D451" s="226" t="s">
        <v>138</v>
      </c>
      <c r="E451" s="237" t="s">
        <v>19</v>
      </c>
      <c r="F451" s="238" t="s">
        <v>82</v>
      </c>
      <c r="G451" s="236"/>
      <c r="H451" s="239">
        <v>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AT451" s="245" t="s">
        <v>138</v>
      </c>
      <c r="AU451" s="245" t="s">
        <v>84</v>
      </c>
      <c r="AV451" s="13" t="s">
        <v>84</v>
      </c>
      <c r="AW451" s="13" t="s">
        <v>36</v>
      </c>
      <c r="AX451" s="13" t="s">
        <v>82</v>
      </c>
      <c r="AY451" s="245" t="s">
        <v>128</v>
      </c>
    </row>
    <row r="452" spans="2:65" s="1" customFormat="1" ht="16.5" customHeight="1">
      <c r="B452" s="38"/>
      <c r="C452" s="211" t="s">
        <v>635</v>
      </c>
      <c r="D452" s="211" t="s">
        <v>131</v>
      </c>
      <c r="E452" s="212" t="s">
        <v>636</v>
      </c>
      <c r="F452" s="213" t="s">
        <v>637</v>
      </c>
      <c r="G452" s="214" t="s">
        <v>276</v>
      </c>
      <c r="H452" s="215">
        <v>1</v>
      </c>
      <c r="I452" s="216"/>
      <c r="J452" s="217">
        <f>ROUND(I452*H452,2)</f>
        <v>0</v>
      </c>
      <c r="K452" s="213" t="s">
        <v>19</v>
      </c>
      <c r="L452" s="43"/>
      <c r="M452" s="218" t="s">
        <v>19</v>
      </c>
      <c r="N452" s="219" t="s">
        <v>46</v>
      </c>
      <c r="O452" s="83"/>
      <c r="P452" s="220">
        <f>O452*H452</f>
        <v>0</v>
      </c>
      <c r="Q452" s="220">
        <v>0.00983</v>
      </c>
      <c r="R452" s="220">
        <f>Q452*H452</f>
        <v>0.00983</v>
      </c>
      <c r="S452" s="220">
        <v>0</v>
      </c>
      <c r="T452" s="221">
        <f>S452*H452</f>
        <v>0</v>
      </c>
      <c r="AR452" s="222" t="s">
        <v>425</v>
      </c>
      <c r="AT452" s="222" t="s">
        <v>131</v>
      </c>
      <c r="AU452" s="222" t="s">
        <v>84</v>
      </c>
      <c r="AY452" s="17" t="s">
        <v>128</v>
      </c>
      <c r="BE452" s="223">
        <f>IF(N452="základní",J452,0)</f>
        <v>0</v>
      </c>
      <c r="BF452" s="223">
        <f>IF(N452="snížená",J452,0)</f>
        <v>0</v>
      </c>
      <c r="BG452" s="223">
        <f>IF(N452="zákl. přenesená",J452,0)</f>
        <v>0</v>
      </c>
      <c r="BH452" s="223">
        <f>IF(N452="sníž. přenesená",J452,0)</f>
        <v>0</v>
      </c>
      <c r="BI452" s="223">
        <f>IF(N452="nulová",J452,0)</f>
        <v>0</v>
      </c>
      <c r="BJ452" s="17" t="s">
        <v>82</v>
      </c>
      <c r="BK452" s="223">
        <f>ROUND(I452*H452,2)</f>
        <v>0</v>
      </c>
      <c r="BL452" s="17" t="s">
        <v>425</v>
      </c>
      <c r="BM452" s="222" t="s">
        <v>638</v>
      </c>
    </row>
    <row r="453" spans="2:51" s="12" customFormat="1" ht="12">
      <c r="B453" s="224"/>
      <c r="C453" s="225"/>
      <c r="D453" s="226" t="s">
        <v>138</v>
      </c>
      <c r="E453" s="227" t="s">
        <v>19</v>
      </c>
      <c r="F453" s="228" t="s">
        <v>139</v>
      </c>
      <c r="G453" s="225"/>
      <c r="H453" s="227" t="s">
        <v>19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AT453" s="234" t="s">
        <v>138</v>
      </c>
      <c r="AU453" s="234" t="s">
        <v>84</v>
      </c>
      <c r="AV453" s="12" t="s">
        <v>82</v>
      </c>
      <c r="AW453" s="12" t="s">
        <v>36</v>
      </c>
      <c r="AX453" s="12" t="s">
        <v>75</v>
      </c>
      <c r="AY453" s="234" t="s">
        <v>128</v>
      </c>
    </row>
    <row r="454" spans="2:51" s="13" customFormat="1" ht="12">
      <c r="B454" s="235"/>
      <c r="C454" s="236"/>
      <c r="D454" s="226" t="s">
        <v>138</v>
      </c>
      <c r="E454" s="237" t="s">
        <v>19</v>
      </c>
      <c r="F454" s="238" t="s">
        <v>82</v>
      </c>
      <c r="G454" s="236"/>
      <c r="H454" s="239">
        <v>1</v>
      </c>
      <c r="I454" s="240"/>
      <c r="J454" s="236"/>
      <c r="K454" s="236"/>
      <c r="L454" s="241"/>
      <c r="M454" s="267"/>
      <c r="N454" s="268"/>
      <c r="O454" s="268"/>
      <c r="P454" s="268"/>
      <c r="Q454" s="268"/>
      <c r="R454" s="268"/>
      <c r="S454" s="268"/>
      <c r="T454" s="269"/>
      <c r="AT454" s="245" t="s">
        <v>138</v>
      </c>
      <c r="AU454" s="245" t="s">
        <v>84</v>
      </c>
      <c r="AV454" s="13" t="s">
        <v>84</v>
      </c>
      <c r="AW454" s="13" t="s">
        <v>36</v>
      </c>
      <c r="AX454" s="13" t="s">
        <v>82</v>
      </c>
      <c r="AY454" s="245" t="s">
        <v>128</v>
      </c>
    </row>
    <row r="455" spans="2:12" s="1" customFormat="1" ht="6.95" customHeight="1">
      <c r="B455" s="58"/>
      <c r="C455" s="59"/>
      <c r="D455" s="59"/>
      <c r="E455" s="59"/>
      <c r="F455" s="59"/>
      <c r="G455" s="59"/>
      <c r="H455" s="59"/>
      <c r="I455" s="161"/>
      <c r="J455" s="59"/>
      <c r="K455" s="59"/>
      <c r="L455" s="43"/>
    </row>
  </sheetData>
  <sheetProtection password="CC35" sheet="1" objects="1" scenarios="1" formatColumns="0" formatRows="0" autoFilter="0"/>
  <autoFilter ref="C96:K454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87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84</v>
      </c>
    </row>
    <row r="4" spans="2:46" ht="24.95" customHeight="1">
      <c r="B4" s="20"/>
      <c r="D4" s="131" t="s">
        <v>88</v>
      </c>
      <c r="L4" s="20"/>
      <c r="M4" s="13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3" t="s">
        <v>16</v>
      </c>
      <c r="L6" s="20"/>
    </row>
    <row r="7" spans="2:12" ht="16.5" customHeight="1">
      <c r="B7" s="20"/>
      <c r="E7" s="134" t="str">
        <f>'Rekapitulace stavby'!K6</f>
        <v>Výměna výtahu v budově na ul. Máchova 1134</v>
      </c>
      <c r="F7" s="133"/>
      <c r="G7" s="133"/>
      <c r="H7" s="133"/>
      <c r="L7" s="20"/>
    </row>
    <row r="8" spans="2:12" s="1" customFormat="1" ht="12" customHeight="1">
      <c r="B8" s="43"/>
      <c r="D8" s="133" t="s">
        <v>89</v>
      </c>
      <c r="I8" s="135"/>
      <c r="L8" s="43"/>
    </row>
    <row r="9" spans="2:12" s="1" customFormat="1" ht="36.95" customHeight="1">
      <c r="B9" s="43"/>
      <c r="E9" s="136" t="s">
        <v>639</v>
      </c>
      <c r="F9" s="1"/>
      <c r="G9" s="1"/>
      <c r="H9" s="1"/>
      <c r="I9" s="135"/>
      <c r="L9" s="43"/>
    </row>
    <row r="10" spans="2:12" s="1" customFormat="1" ht="12">
      <c r="B10" s="43"/>
      <c r="I10" s="135"/>
      <c r="L10" s="43"/>
    </row>
    <row r="11" spans="2:12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pans="2: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28. 6. 2019</v>
      </c>
      <c r="L12" s="43"/>
    </row>
    <row r="13" spans="2:12" s="1" customFormat="1" ht="10.8" customHeight="1">
      <c r="B13" s="43"/>
      <c r="I13" s="135"/>
      <c r="L13" s="43"/>
    </row>
    <row r="14" spans="2:12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pans="2:12" s="1" customFormat="1" ht="18" customHeight="1">
      <c r="B15" s="43"/>
      <c r="E15" s="137" t="s">
        <v>28</v>
      </c>
      <c r="I15" s="138" t="s">
        <v>29</v>
      </c>
      <c r="J15" s="137" t="s">
        <v>19</v>
      </c>
      <c r="L15" s="43"/>
    </row>
    <row r="16" spans="2:12" s="1" customFormat="1" ht="6.95" customHeight="1">
      <c r="B16" s="43"/>
      <c r="I16" s="135"/>
      <c r="L16" s="43"/>
    </row>
    <row r="17" spans="2:12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5"/>
      <c r="L19" s="43"/>
    </row>
    <row r="20" spans="2:12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pans="2:12" s="1" customFormat="1" ht="18" customHeight="1">
      <c r="B21" s="43"/>
      <c r="E21" s="137" t="s">
        <v>34</v>
      </c>
      <c r="I21" s="138" t="s">
        <v>29</v>
      </c>
      <c r="J21" s="137" t="s">
        <v>35</v>
      </c>
      <c r="L21" s="43"/>
    </row>
    <row r="22" spans="2:12" s="1" customFormat="1" ht="6.95" customHeight="1">
      <c r="B22" s="43"/>
      <c r="I22" s="135"/>
      <c r="L22" s="43"/>
    </row>
    <row r="23" spans="2:12" s="1" customFormat="1" ht="12" customHeight="1">
      <c r="B23" s="43"/>
      <c r="D23" s="133" t="s">
        <v>37</v>
      </c>
      <c r="I23" s="138" t="s">
        <v>26</v>
      </c>
      <c r="J23" s="137" t="s">
        <v>19</v>
      </c>
      <c r="L23" s="43"/>
    </row>
    <row r="24" spans="2:12" s="1" customFormat="1" ht="18" customHeight="1">
      <c r="B24" s="43"/>
      <c r="E24" s="137" t="s">
        <v>38</v>
      </c>
      <c r="I24" s="138" t="s">
        <v>29</v>
      </c>
      <c r="J24" s="137" t="s">
        <v>19</v>
      </c>
      <c r="L24" s="43"/>
    </row>
    <row r="25" spans="2:12" s="1" customFormat="1" ht="6.95" customHeight="1">
      <c r="B25" s="43"/>
      <c r="I25" s="135"/>
      <c r="L25" s="43"/>
    </row>
    <row r="26" spans="2:12" s="1" customFormat="1" ht="12" customHeight="1">
      <c r="B26" s="43"/>
      <c r="D26" s="133" t="s">
        <v>39</v>
      </c>
      <c r="I26" s="135"/>
      <c r="L26" s="43"/>
    </row>
    <row r="27" spans="2:12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pans="2:12" s="1" customFormat="1" ht="6.95" customHeight="1">
      <c r="B28" s="43"/>
      <c r="I28" s="13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pans="2:12" s="1" customFormat="1" ht="25.4" customHeight="1">
      <c r="B30" s="43"/>
      <c r="D30" s="144" t="s">
        <v>41</v>
      </c>
      <c r="I30" s="135"/>
      <c r="J30" s="145">
        <f>ROUND(J84,2)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pans="2:12" s="1" customFormat="1" ht="14.4" customHeight="1">
      <c r="B32" s="43"/>
      <c r="F32" s="146" t="s">
        <v>43</v>
      </c>
      <c r="I32" s="147" t="s">
        <v>42</v>
      </c>
      <c r="J32" s="146" t="s">
        <v>44</v>
      </c>
      <c r="L32" s="43"/>
    </row>
    <row r="33" spans="2:12" s="1" customFormat="1" ht="14.4" customHeight="1">
      <c r="B33" s="43"/>
      <c r="D33" s="148" t="s">
        <v>45</v>
      </c>
      <c r="E33" s="133" t="s">
        <v>46</v>
      </c>
      <c r="F33" s="149">
        <f>ROUND((SUM(BE84:BE95)),2)</f>
        <v>0</v>
      </c>
      <c r="I33" s="150">
        <v>0.21</v>
      </c>
      <c r="J33" s="149">
        <f>ROUND(((SUM(BE84:BE95))*I33),2)</f>
        <v>0</v>
      </c>
      <c r="L33" s="43"/>
    </row>
    <row r="34" spans="2:12" s="1" customFormat="1" ht="14.4" customHeight="1">
      <c r="B34" s="43"/>
      <c r="E34" s="133" t="s">
        <v>47</v>
      </c>
      <c r="F34" s="149">
        <f>ROUND((SUM(BF84:BF95)),2)</f>
        <v>0</v>
      </c>
      <c r="I34" s="150">
        <v>0.15</v>
      </c>
      <c r="J34" s="149">
        <f>ROUND(((SUM(BF84:BF95))*I34),2)</f>
        <v>0</v>
      </c>
      <c r="L34" s="43"/>
    </row>
    <row r="35" spans="2:12" s="1" customFormat="1" ht="14.4" customHeight="1" hidden="1">
      <c r="B35" s="43"/>
      <c r="E35" s="133" t="s">
        <v>48</v>
      </c>
      <c r="F35" s="149">
        <f>ROUND((SUM(BG84:BG95)),2)</f>
        <v>0</v>
      </c>
      <c r="I35" s="150">
        <v>0.21</v>
      </c>
      <c r="J35" s="149">
        <f>0</f>
        <v>0</v>
      </c>
      <c r="L35" s="43"/>
    </row>
    <row r="36" spans="2:12" s="1" customFormat="1" ht="14.4" customHeight="1" hidden="1">
      <c r="B36" s="43"/>
      <c r="E36" s="133" t="s">
        <v>49</v>
      </c>
      <c r="F36" s="149">
        <f>ROUND((SUM(BH84:BH95)),2)</f>
        <v>0</v>
      </c>
      <c r="I36" s="150">
        <v>0.15</v>
      </c>
      <c r="J36" s="149">
        <f>0</f>
        <v>0</v>
      </c>
      <c r="L36" s="43"/>
    </row>
    <row r="37" spans="2:12" s="1" customFormat="1" ht="14.4" customHeight="1" hidden="1">
      <c r="B37" s="43"/>
      <c r="E37" s="133" t="s">
        <v>50</v>
      </c>
      <c r="F37" s="149">
        <f>ROUND((SUM(BI84:BI95)),2)</f>
        <v>0</v>
      </c>
      <c r="I37" s="150">
        <v>0</v>
      </c>
      <c r="J37" s="149">
        <f>0</f>
        <v>0</v>
      </c>
      <c r="L37" s="43"/>
    </row>
    <row r="38" spans="2:12" s="1" customFormat="1" ht="6.95" customHeight="1">
      <c r="B38" s="43"/>
      <c r="I38" s="135"/>
      <c r="L38" s="43"/>
    </row>
    <row r="39" spans="2:12" s="1" customFormat="1" ht="25.4" customHeight="1">
      <c r="B39" s="43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6"/>
      <c r="J39" s="157">
        <f>SUM(J30:J37)</f>
        <v>0</v>
      </c>
      <c r="K39" s="158"/>
      <c r="L39" s="43"/>
    </row>
    <row r="40" spans="2:12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pans="2:12" s="1" customFormat="1" ht="6.95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pans="2:12" s="1" customFormat="1" ht="24.95" customHeight="1">
      <c r="B45" s="38"/>
      <c r="C45" s="23" t="s">
        <v>91</v>
      </c>
      <c r="D45" s="39"/>
      <c r="E45" s="39"/>
      <c r="F45" s="39"/>
      <c r="G45" s="39"/>
      <c r="H45" s="39"/>
      <c r="I45" s="13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pans="2:12" s="1" customFormat="1" ht="16.5" customHeight="1">
      <c r="B48" s="38"/>
      <c r="C48" s="39"/>
      <c r="D48" s="39"/>
      <c r="E48" s="165" t="str">
        <f>E7</f>
        <v>Výměna výtahu v budově na ul. Máchova 1134</v>
      </c>
      <c r="F48" s="32"/>
      <c r="G48" s="32"/>
      <c r="H48" s="32"/>
      <c r="I48" s="135"/>
      <c r="J48" s="39"/>
      <c r="K48" s="39"/>
      <c r="L48" s="43"/>
    </row>
    <row r="49" spans="2:12" s="1" customFormat="1" ht="12" customHeight="1">
      <c r="B49" s="38"/>
      <c r="C49" s="32" t="s">
        <v>89</v>
      </c>
      <c r="D49" s="39"/>
      <c r="E49" s="39"/>
      <c r="F49" s="39"/>
      <c r="G49" s="39"/>
      <c r="H49" s="39"/>
      <c r="I49" s="13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VRN - Vedlejší a ostatní náklady</v>
      </c>
      <c r="F50" s="39"/>
      <c r="G50" s="39"/>
      <c r="H50" s="39"/>
      <c r="I50" s="13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Máchova 1134, Třinec</v>
      </c>
      <c r="G52" s="39"/>
      <c r="H52" s="39"/>
      <c r="I52" s="138" t="s">
        <v>23</v>
      </c>
      <c r="J52" s="71" t="str">
        <f>IF(J12="","",J12)</f>
        <v>28. 6. 2019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pans="2:12" s="1" customFormat="1" ht="15.15" customHeight="1">
      <c r="B54" s="38"/>
      <c r="C54" s="32" t="s">
        <v>25</v>
      </c>
      <c r="D54" s="39"/>
      <c r="E54" s="39"/>
      <c r="F54" s="27" t="str">
        <f>E15</f>
        <v>Centrum sociální pomoci Třinec, p. o.</v>
      </c>
      <c r="G54" s="39"/>
      <c r="H54" s="39"/>
      <c r="I54" s="138" t="s">
        <v>32</v>
      </c>
      <c r="J54" s="36" t="str">
        <f>E21</f>
        <v>HAMROZI s.r.o.</v>
      </c>
      <c r="K54" s="39"/>
      <c r="L54" s="43"/>
    </row>
    <row r="55" spans="2:12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37</v>
      </c>
      <c r="J55" s="36" t="str">
        <f>E24</f>
        <v>Walach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pans="2:12" s="1" customFormat="1" ht="29.25" customHeight="1">
      <c r="B57" s="38"/>
      <c r="C57" s="166" t="s">
        <v>92</v>
      </c>
      <c r="D57" s="167"/>
      <c r="E57" s="167"/>
      <c r="F57" s="167"/>
      <c r="G57" s="167"/>
      <c r="H57" s="167"/>
      <c r="I57" s="168"/>
      <c r="J57" s="169" t="s">
        <v>93</v>
      </c>
      <c r="K57" s="167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pans="2:47" s="1" customFormat="1" ht="22.8" customHeight="1">
      <c r="B59" s="38"/>
      <c r="C59" s="170" t="s">
        <v>73</v>
      </c>
      <c r="D59" s="39"/>
      <c r="E59" s="39"/>
      <c r="F59" s="39"/>
      <c r="G59" s="39"/>
      <c r="H59" s="39"/>
      <c r="I59" s="135"/>
      <c r="J59" s="101">
        <f>J84</f>
        <v>0</v>
      </c>
      <c r="K59" s="39"/>
      <c r="L59" s="43"/>
      <c r="AU59" s="17" t="s">
        <v>94</v>
      </c>
    </row>
    <row r="60" spans="2:12" s="8" customFormat="1" ht="24.95" customHeight="1">
      <c r="B60" s="171"/>
      <c r="C60" s="172"/>
      <c r="D60" s="173" t="s">
        <v>640</v>
      </c>
      <c r="E60" s="174"/>
      <c r="F60" s="174"/>
      <c r="G60" s="174"/>
      <c r="H60" s="174"/>
      <c r="I60" s="175"/>
      <c r="J60" s="176">
        <f>J85</f>
        <v>0</v>
      </c>
      <c r="K60" s="172"/>
      <c r="L60" s="177"/>
    </row>
    <row r="61" spans="2:12" s="9" customFormat="1" ht="19.9" customHeight="1">
      <c r="B61" s="178"/>
      <c r="C61" s="179"/>
      <c r="D61" s="180" t="s">
        <v>641</v>
      </c>
      <c r="E61" s="181"/>
      <c r="F61" s="181"/>
      <c r="G61" s="181"/>
      <c r="H61" s="181"/>
      <c r="I61" s="182"/>
      <c r="J61" s="183">
        <f>J86</f>
        <v>0</v>
      </c>
      <c r="K61" s="179"/>
      <c r="L61" s="184"/>
    </row>
    <row r="62" spans="2:12" s="9" customFormat="1" ht="19.9" customHeight="1">
      <c r="B62" s="178"/>
      <c r="C62" s="179"/>
      <c r="D62" s="180" t="s">
        <v>642</v>
      </c>
      <c r="E62" s="181"/>
      <c r="F62" s="181"/>
      <c r="G62" s="181"/>
      <c r="H62" s="181"/>
      <c r="I62" s="182"/>
      <c r="J62" s="183">
        <f>J89</f>
        <v>0</v>
      </c>
      <c r="K62" s="179"/>
      <c r="L62" s="184"/>
    </row>
    <row r="63" spans="2:12" s="9" customFormat="1" ht="19.9" customHeight="1">
      <c r="B63" s="178"/>
      <c r="C63" s="179"/>
      <c r="D63" s="180" t="s">
        <v>643</v>
      </c>
      <c r="E63" s="181"/>
      <c r="F63" s="181"/>
      <c r="G63" s="181"/>
      <c r="H63" s="181"/>
      <c r="I63" s="182"/>
      <c r="J63" s="183">
        <f>J92</f>
        <v>0</v>
      </c>
      <c r="K63" s="179"/>
      <c r="L63" s="184"/>
    </row>
    <row r="64" spans="2:12" s="9" customFormat="1" ht="19.9" customHeight="1">
      <c r="B64" s="178"/>
      <c r="C64" s="179"/>
      <c r="D64" s="180" t="s">
        <v>644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35"/>
      <c r="J65" s="39"/>
      <c r="K65" s="39"/>
      <c r="L65" s="43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1"/>
      <c r="J66" s="59"/>
      <c r="K66" s="59"/>
      <c r="L66" s="43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64"/>
      <c r="J70" s="61"/>
      <c r="K70" s="61"/>
      <c r="L70" s="43"/>
    </row>
    <row r="71" spans="2:12" s="1" customFormat="1" ht="24.95" customHeight="1">
      <c r="B71" s="38"/>
      <c r="C71" s="23" t="s">
        <v>113</v>
      </c>
      <c r="D71" s="39"/>
      <c r="E71" s="39"/>
      <c r="F71" s="39"/>
      <c r="G71" s="39"/>
      <c r="H71" s="39"/>
      <c r="I71" s="135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35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pans="2:12" s="1" customFormat="1" ht="16.5" customHeight="1">
      <c r="B74" s="38"/>
      <c r="C74" s="39"/>
      <c r="D74" s="39"/>
      <c r="E74" s="165" t="str">
        <f>E7</f>
        <v>Výměna výtahu v budově na ul. Máchova 1134</v>
      </c>
      <c r="F74" s="32"/>
      <c r="G74" s="32"/>
      <c r="H74" s="32"/>
      <c r="I74" s="135"/>
      <c r="J74" s="39"/>
      <c r="K74" s="39"/>
      <c r="L74" s="43"/>
    </row>
    <row r="75" spans="2:12" s="1" customFormat="1" ht="12" customHeight="1">
      <c r="B75" s="38"/>
      <c r="C75" s="32" t="s">
        <v>89</v>
      </c>
      <c r="D75" s="39"/>
      <c r="E75" s="39"/>
      <c r="F75" s="39"/>
      <c r="G75" s="39"/>
      <c r="H75" s="39"/>
      <c r="I75" s="135"/>
      <c r="J75" s="39"/>
      <c r="K75" s="39"/>
      <c r="L75" s="43"/>
    </row>
    <row r="76" spans="2:12" s="1" customFormat="1" ht="16.5" customHeight="1">
      <c r="B76" s="38"/>
      <c r="C76" s="39"/>
      <c r="D76" s="39"/>
      <c r="E76" s="68" t="str">
        <f>E9</f>
        <v>VRN - Vedlejší a ostatní náklady</v>
      </c>
      <c r="F76" s="39"/>
      <c r="G76" s="39"/>
      <c r="H76" s="39"/>
      <c r="I76" s="135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pans="2:12" s="1" customFormat="1" ht="12" customHeight="1">
      <c r="B78" s="38"/>
      <c r="C78" s="32" t="s">
        <v>21</v>
      </c>
      <c r="D78" s="39"/>
      <c r="E78" s="39"/>
      <c r="F78" s="27" t="str">
        <f>F12</f>
        <v>Máchova 1134, Třinec</v>
      </c>
      <c r="G78" s="39"/>
      <c r="H78" s="39"/>
      <c r="I78" s="138" t="s">
        <v>23</v>
      </c>
      <c r="J78" s="71" t="str">
        <f>IF(J12="","",J12)</f>
        <v>28. 6. 2019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pans="2:12" s="1" customFormat="1" ht="15.15" customHeight="1">
      <c r="B80" s="38"/>
      <c r="C80" s="32" t="s">
        <v>25</v>
      </c>
      <c r="D80" s="39"/>
      <c r="E80" s="39"/>
      <c r="F80" s="27" t="str">
        <f>E15</f>
        <v>Centrum sociální pomoci Třinec, p. o.</v>
      </c>
      <c r="G80" s="39"/>
      <c r="H80" s="39"/>
      <c r="I80" s="138" t="s">
        <v>32</v>
      </c>
      <c r="J80" s="36" t="str">
        <f>E21</f>
        <v>HAMROZI s.r.o.</v>
      </c>
      <c r="K80" s="39"/>
      <c r="L80" s="43"/>
    </row>
    <row r="81" spans="2:12" s="1" customFormat="1" ht="15.15" customHeight="1">
      <c r="B81" s="38"/>
      <c r="C81" s="32" t="s">
        <v>30</v>
      </c>
      <c r="D81" s="39"/>
      <c r="E81" s="39"/>
      <c r="F81" s="27" t="str">
        <f>IF(E18="","",E18)</f>
        <v>Vyplň údaj</v>
      </c>
      <c r="G81" s="39"/>
      <c r="H81" s="39"/>
      <c r="I81" s="138" t="s">
        <v>37</v>
      </c>
      <c r="J81" s="36" t="str">
        <f>E24</f>
        <v>Walach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pans="2:20" s="10" customFormat="1" ht="29.25" customHeight="1">
      <c r="B83" s="185"/>
      <c r="C83" s="186" t="s">
        <v>114</v>
      </c>
      <c r="D83" s="187" t="s">
        <v>60</v>
      </c>
      <c r="E83" s="187" t="s">
        <v>56</v>
      </c>
      <c r="F83" s="187" t="s">
        <v>57</v>
      </c>
      <c r="G83" s="187" t="s">
        <v>115</v>
      </c>
      <c r="H83" s="187" t="s">
        <v>116</v>
      </c>
      <c r="I83" s="188" t="s">
        <v>117</v>
      </c>
      <c r="J83" s="187" t="s">
        <v>93</v>
      </c>
      <c r="K83" s="189" t="s">
        <v>118</v>
      </c>
      <c r="L83" s="190"/>
      <c r="M83" s="91" t="s">
        <v>19</v>
      </c>
      <c r="N83" s="92" t="s">
        <v>45</v>
      </c>
      <c r="O83" s="92" t="s">
        <v>119</v>
      </c>
      <c r="P83" s="92" t="s">
        <v>120</v>
      </c>
      <c r="Q83" s="92" t="s">
        <v>121</v>
      </c>
      <c r="R83" s="92" t="s">
        <v>122</v>
      </c>
      <c r="S83" s="92" t="s">
        <v>123</v>
      </c>
      <c r="T83" s="93" t="s">
        <v>124</v>
      </c>
    </row>
    <row r="84" spans="2:63" s="1" customFormat="1" ht="22.8" customHeight="1">
      <c r="B84" s="38"/>
      <c r="C84" s="98" t="s">
        <v>125</v>
      </c>
      <c r="D84" s="39"/>
      <c r="E84" s="39"/>
      <c r="F84" s="39"/>
      <c r="G84" s="39"/>
      <c r="H84" s="39"/>
      <c r="I84" s="135"/>
      <c r="J84" s="191">
        <f>BK84</f>
        <v>0</v>
      </c>
      <c r="K84" s="39"/>
      <c r="L84" s="43"/>
      <c r="M84" s="94"/>
      <c r="N84" s="95"/>
      <c r="O84" s="95"/>
      <c r="P84" s="192">
        <f>P85</f>
        <v>0</v>
      </c>
      <c r="Q84" s="95"/>
      <c r="R84" s="192">
        <f>R85</f>
        <v>0</v>
      </c>
      <c r="S84" s="95"/>
      <c r="T84" s="193">
        <f>T85</f>
        <v>0</v>
      </c>
      <c r="AT84" s="17" t="s">
        <v>74</v>
      </c>
      <c r="AU84" s="17" t="s">
        <v>94</v>
      </c>
      <c r="BK84" s="194">
        <f>BK85</f>
        <v>0</v>
      </c>
    </row>
    <row r="85" spans="2:63" s="11" customFormat="1" ht="25.9" customHeight="1">
      <c r="B85" s="195"/>
      <c r="C85" s="196"/>
      <c r="D85" s="197" t="s">
        <v>74</v>
      </c>
      <c r="E85" s="198" t="s">
        <v>85</v>
      </c>
      <c r="F85" s="198" t="s">
        <v>645</v>
      </c>
      <c r="G85" s="196"/>
      <c r="H85" s="196"/>
      <c r="I85" s="199"/>
      <c r="J85" s="200">
        <f>BK85</f>
        <v>0</v>
      </c>
      <c r="K85" s="196"/>
      <c r="L85" s="201"/>
      <c r="M85" s="202"/>
      <c r="N85" s="203"/>
      <c r="O85" s="203"/>
      <c r="P85" s="204">
        <f>P86+P89+P92+P94</f>
        <v>0</v>
      </c>
      <c r="Q85" s="203"/>
      <c r="R85" s="204">
        <f>R86+R89+R92+R94</f>
        <v>0</v>
      </c>
      <c r="S85" s="203"/>
      <c r="T85" s="205">
        <f>T86+T89+T92+T94</f>
        <v>0</v>
      </c>
      <c r="AR85" s="206" t="s">
        <v>156</v>
      </c>
      <c r="AT85" s="207" t="s">
        <v>74</v>
      </c>
      <c r="AU85" s="207" t="s">
        <v>75</v>
      </c>
      <c r="AY85" s="206" t="s">
        <v>128</v>
      </c>
      <c r="BK85" s="208">
        <f>BK86+BK89+BK92+BK94</f>
        <v>0</v>
      </c>
    </row>
    <row r="86" spans="2:63" s="11" customFormat="1" ht="22.8" customHeight="1">
      <c r="B86" s="195"/>
      <c r="C86" s="196"/>
      <c r="D86" s="197" t="s">
        <v>74</v>
      </c>
      <c r="E86" s="209" t="s">
        <v>646</v>
      </c>
      <c r="F86" s="209" t="s">
        <v>647</v>
      </c>
      <c r="G86" s="196"/>
      <c r="H86" s="196"/>
      <c r="I86" s="199"/>
      <c r="J86" s="210">
        <f>BK86</f>
        <v>0</v>
      </c>
      <c r="K86" s="196"/>
      <c r="L86" s="201"/>
      <c r="M86" s="202"/>
      <c r="N86" s="203"/>
      <c r="O86" s="203"/>
      <c r="P86" s="204">
        <f>SUM(P87:P88)</f>
        <v>0</v>
      </c>
      <c r="Q86" s="203"/>
      <c r="R86" s="204">
        <f>SUM(R87:R88)</f>
        <v>0</v>
      </c>
      <c r="S86" s="203"/>
      <c r="T86" s="205">
        <f>SUM(T87:T88)</f>
        <v>0</v>
      </c>
      <c r="AR86" s="206" t="s">
        <v>156</v>
      </c>
      <c r="AT86" s="207" t="s">
        <v>74</v>
      </c>
      <c r="AU86" s="207" t="s">
        <v>82</v>
      </c>
      <c r="AY86" s="206" t="s">
        <v>128</v>
      </c>
      <c r="BK86" s="208">
        <f>SUM(BK87:BK88)</f>
        <v>0</v>
      </c>
    </row>
    <row r="87" spans="2:65" s="1" customFormat="1" ht="16.5" customHeight="1">
      <c r="B87" s="38"/>
      <c r="C87" s="211" t="s">
        <v>82</v>
      </c>
      <c r="D87" s="211" t="s">
        <v>131</v>
      </c>
      <c r="E87" s="212" t="s">
        <v>648</v>
      </c>
      <c r="F87" s="213" t="s">
        <v>649</v>
      </c>
      <c r="G87" s="214" t="s">
        <v>276</v>
      </c>
      <c r="H87" s="215">
        <v>1</v>
      </c>
      <c r="I87" s="216"/>
      <c r="J87" s="217">
        <f>ROUND(I87*H87,2)</f>
        <v>0</v>
      </c>
      <c r="K87" s="213" t="s">
        <v>135</v>
      </c>
      <c r="L87" s="43"/>
      <c r="M87" s="218" t="s">
        <v>19</v>
      </c>
      <c r="N87" s="219" t="s">
        <v>46</v>
      </c>
      <c r="O87" s="83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AR87" s="222" t="s">
        <v>650</v>
      </c>
      <c r="AT87" s="222" t="s">
        <v>131</v>
      </c>
      <c r="AU87" s="222" t="s">
        <v>84</v>
      </c>
      <c r="AY87" s="17" t="s">
        <v>128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17" t="s">
        <v>82</v>
      </c>
      <c r="BK87" s="223">
        <f>ROUND(I87*H87,2)</f>
        <v>0</v>
      </c>
      <c r="BL87" s="17" t="s">
        <v>650</v>
      </c>
      <c r="BM87" s="222" t="s">
        <v>651</v>
      </c>
    </row>
    <row r="88" spans="2:65" s="1" customFormat="1" ht="16.5" customHeight="1">
      <c r="B88" s="38"/>
      <c r="C88" s="211" t="s">
        <v>84</v>
      </c>
      <c r="D88" s="211" t="s">
        <v>131</v>
      </c>
      <c r="E88" s="212" t="s">
        <v>652</v>
      </c>
      <c r="F88" s="213" t="s">
        <v>653</v>
      </c>
      <c r="G88" s="214" t="s">
        <v>276</v>
      </c>
      <c r="H88" s="215">
        <v>1</v>
      </c>
      <c r="I88" s="216"/>
      <c r="J88" s="217">
        <f>ROUND(I88*H88,2)</f>
        <v>0</v>
      </c>
      <c r="K88" s="213" t="s">
        <v>135</v>
      </c>
      <c r="L88" s="43"/>
      <c r="M88" s="218" t="s">
        <v>19</v>
      </c>
      <c r="N88" s="219" t="s">
        <v>46</v>
      </c>
      <c r="O88" s="83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AR88" s="222" t="s">
        <v>650</v>
      </c>
      <c r="AT88" s="222" t="s">
        <v>131</v>
      </c>
      <c r="AU88" s="222" t="s">
        <v>84</v>
      </c>
      <c r="AY88" s="17" t="s">
        <v>128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17" t="s">
        <v>82</v>
      </c>
      <c r="BK88" s="223">
        <f>ROUND(I88*H88,2)</f>
        <v>0</v>
      </c>
      <c r="BL88" s="17" t="s">
        <v>650</v>
      </c>
      <c r="BM88" s="222" t="s">
        <v>654</v>
      </c>
    </row>
    <row r="89" spans="2:63" s="11" customFormat="1" ht="22.8" customHeight="1">
      <c r="B89" s="195"/>
      <c r="C89" s="196"/>
      <c r="D89" s="197" t="s">
        <v>74</v>
      </c>
      <c r="E89" s="209" t="s">
        <v>655</v>
      </c>
      <c r="F89" s="209" t="s">
        <v>656</v>
      </c>
      <c r="G89" s="196"/>
      <c r="H89" s="196"/>
      <c r="I89" s="199"/>
      <c r="J89" s="210">
        <f>BK89</f>
        <v>0</v>
      </c>
      <c r="K89" s="196"/>
      <c r="L89" s="201"/>
      <c r="M89" s="202"/>
      <c r="N89" s="203"/>
      <c r="O89" s="203"/>
      <c r="P89" s="204">
        <f>SUM(P90:P91)</f>
        <v>0</v>
      </c>
      <c r="Q89" s="203"/>
      <c r="R89" s="204">
        <f>SUM(R90:R91)</f>
        <v>0</v>
      </c>
      <c r="S89" s="203"/>
      <c r="T89" s="205">
        <f>SUM(T90:T91)</f>
        <v>0</v>
      </c>
      <c r="AR89" s="206" t="s">
        <v>156</v>
      </c>
      <c r="AT89" s="207" t="s">
        <v>74</v>
      </c>
      <c r="AU89" s="207" t="s">
        <v>82</v>
      </c>
      <c r="AY89" s="206" t="s">
        <v>128</v>
      </c>
      <c r="BK89" s="208">
        <f>SUM(BK90:BK91)</f>
        <v>0</v>
      </c>
    </row>
    <row r="90" spans="2:65" s="1" customFormat="1" ht="16.5" customHeight="1">
      <c r="B90" s="38"/>
      <c r="C90" s="211" t="s">
        <v>129</v>
      </c>
      <c r="D90" s="211" t="s">
        <v>131</v>
      </c>
      <c r="E90" s="212" t="s">
        <v>657</v>
      </c>
      <c r="F90" s="213" t="s">
        <v>656</v>
      </c>
      <c r="G90" s="214" t="s">
        <v>276</v>
      </c>
      <c r="H90" s="215">
        <v>1</v>
      </c>
      <c r="I90" s="216"/>
      <c r="J90" s="217">
        <f>ROUND(I90*H90,2)</f>
        <v>0</v>
      </c>
      <c r="K90" s="213" t="s">
        <v>135</v>
      </c>
      <c r="L90" s="43"/>
      <c r="M90" s="218" t="s">
        <v>19</v>
      </c>
      <c r="N90" s="219" t="s">
        <v>46</v>
      </c>
      <c r="O90" s="83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AR90" s="222" t="s">
        <v>650</v>
      </c>
      <c r="AT90" s="222" t="s">
        <v>131</v>
      </c>
      <c r="AU90" s="222" t="s">
        <v>84</v>
      </c>
      <c r="AY90" s="17" t="s">
        <v>128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17" t="s">
        <v>82</v>
      </c>
      <c r="BK90" s="223">
        <f>ROUND(I90*H90,2)</f>
        <v>0</v>
      </c>
      <c r="BL90" s="17" t="s">
        <v>650</v>
      </c>
      <c r="BM90" s="222" t="s">
        <v>658</v>
      </c>
    </row>
    <row r="91" spans="2:65" s="1" customFormat="1" ht="16.5" customHeight="1">
      <c r="B91" s="38"/>
      <c r="C91" s="211" t="s">
        <v>136</v>
      </c>
      <c r="D91" s="211" t="s">
        <v>131</v>
      </c>
      <c r="E91" s="212" t="s">
        <v>659</v>
      </c>
      <c r="F91" s="213" t="s">
        <v>660</v>
      </c>
      <c r="G91" s="214" t="s">
        <v>276</v>
      </c>
      <c r="H91" s="215">
        <v>1</v>
      </c>
      <c r="I91" s="216"/>
      <c r="J91" s="217">
        <f>ROUND(I91*H91,2)</f>
        <v>0</v>
      </c>
      <c r="K91" s="213" t="s">
        <v>135</v>
      </c>
      <c r="L91" s="43"/>
      <c r="M91" s="218" t="s">
        <v>19</v>
      </c>
      <c r="N91" s="219" t="s">
        <v>46</v>
      </c>
      <c r="O91" s="83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22" t="s">
        <v>650</v>
      </c>
      <c r="AT91" s="222" t="s">
        <v>131</v>
      </c>
      <c r="AU91" s="222" t="s">
        <v>84</v>
      </c>
      <c r="AY91" s="17" t="s">
        <v>128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17" t="s">
        <v>82</v>
      </c>
      <c r="BK91" s="223">
        <f>ROUND(I91*H91,2)</f>
        <v>0</v>
      </c>
      <c r="BL91" s="17" t="s">
        <v>650</v>
      </c>
      <c r="BM91" s="222" t="s">
        <v>661</v>
      </c>
    </row>
    <row r="92" spans="2:63" s="11" customFormat="1" ht="22.8" customHeight="1">
      <c r="B92" s="195"/>
      <c r="C92" s="196"/>
      <c r="D92" s="197" t="s">
        <v>74</v>
      </c>
      <c r="E92" s="209" t="s">
        <v>662</v>
      </c>
      <c r="F92" s="209" t="s">
        <v>663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P93</f>
        <v>0</v>
      </c>
      <c r="Q92" s="203"/>
      <c r="R92" s="204">
        <f>R93</f>
        <v>0</v>
      </c>
      <c r="S92" s="203"/>
      <c r="T92" s="205">
        <f>T93</f>
        <v>0</v>
      </c>
      <c r="AR92" s="206" t="s">
        <v>156</v>
      </c>
      <c r="AT92" s="207" t="s">
        <v>74</v>
      </c>
      <c r="AU92" s="207" t="s">
        <v>82</v>
      </c>
      <c r="AY92" s="206" t="s">
        <v>128</v>
      </c>
      <c r="BK92" s="208">
        <f>BK93</f>
        <v>0</v>
      </c>
    </row>
    <row r="93" spans="2:65" s="1" customFormat="1" ht="16.5" customHeight="1">
      <c r="B93" s="38"/>
      <c r="C93" s="211" t="s">
        <v>156</v>
      </c>
      <c r="D93" s="211" t="s">
        <v>131</v>
      </c>
      <c r="E93" s="212" t="s">
        <v>664</v>
      </c>
      <c r="F93" s="213" t="s">
        <v>665</v>
      </c>
      <c r="G93" s="214" t="s">
        <v>276</v>
      </c>
      <c r="H93" s="215">
        <v>1</v>
      </c>
      <c r="I93" s="216"/>
      <c r="J93" s="217">
        <f>ROUND(I93*H93,2)</f>
        <v>0</v>
      </c>
      <c r="K93" s="213" t="s">
        <v>135</v>
      </c>
      <c r="L93" s="43"/>
      <c r="M93" s="218" t="s">
        <v>19</v>
      </c>
      <c r="N93" s="219" t="s">
        <v>46</v>
      </c>
      <c r="O93" s="83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AR93" s="222" t="s">
        <v>650</v>
      </c>
      <c r="AT93" s="222" t="s">
        <v>131</v>
      </c>
      <c r="AU93" s="222" t="s">
        <v>84</v>
      </c>
      <c r="AY93" s="17" t="s">
        <v>128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17" t="s">
        <v>82</v>
      </c>
      <c r="BK93" s="223">
        <f>ROUND(I93*H93,2)</f>
        <v>0</v>
      </c>
      <c r="BL93" s="17" t="s">
        <v>650</v>
      </c>
      <c r="BM93" s="222" t="s">
        <v>666</v>
      </c>
    </row>
    <row r="94" spans="2:63" s="11" customFormat="1" ht="22.8" customHeight="1">
      <c r="B94" s="195"/>
      <c r="C94" s="196"/>
      <c r="D94" s="197" t="s">
        <v>74</v>
      </c>
      <c r="E94" s="209" t="s">
        <v>667</v>
      </c>
      <c r="F94" s="209" t="s">
        <v>668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P95</f>
        <v>0</v>
      </c>
      <c r="Q94" s="203"/>
      <c r="R94" s="204">
        <f>R95</f>
        <v>0</v>
      </c>
      <c r="S94" s="203"/>
      <c r="T94" s="205">
        <f>T95</f>
        <v>0</v>
      </c>
      <c r="AR94" s="206" t="s">
        <v>156</v>
      </c>
      <c r="AT94" s="207" t="s">
        <v>74</v>
      </c>
      <c r="AU94" s="207" t="s">
        <v>82</v>
      </c>
      <c r="AY94" s="206" t="s">
        <v>128</v>
      </c>
      <c r="BK94" s="208">
        <f>BK95</f>
        <v>0</v>
      </c>
    </row>
    <row r="95" spans="2:65" s="1" customFormat="1" ht="16.5" customHeight="1">
      <c r="B95" s="38"/>
      <c r="C95" s="211" t="s">
        <v>147</v>
      </c>
      <c r="D95" s="211" t="s">
        <v>131</v>
      </c>
      <c r="E95" s="212" t="s">
        <v>669</v>
      </c>
      <c r="F95" s="213" t="s">
        <v>668</v>
      </c>
      <c r="G95" s="214" t="s">
        <v>276</v>
      </c>
      <c r="H95" s="215">
        <v>1</v>
      </c>
      <c r="I95" s="216"/>
      <c r="J95" s="217">
        <f>ROUND(I95*H95,2)</f>
        <v>0</v>
      </c>
      <c r="K95" s="213" t="s">
        <v>135</v>
      </c>
      <c r="L95" s="43"/>
      <c r="M95" s="270" t="s">
        <v>19</v>
      </c>
      <c r="N95" s="271" t="s">
        <v>46</v>
      </c>
      <c r="O95" s="272"/>
      <c r="P95" s="273">
        <f>O95*H95</f>
        <v>0</v>
      </c>
      <c r="Q95" s="273">
        <v>0</v>
      </c>
      <c r="R95" s="273">
        <f>Q95*H95</f>
        <v>0</v>
      </c>
      <c r="S95" s="273">
        <v>0</v>
      </c>
      <c r="T95" s="274">
        <f>S95*H95</f>
        <v>0</v>
      </c>
      <c r="AR95" s="222" t="s">
        <v>650</v>
      </c>
      <c r="AT95" s="222" t="s">
        <v>131</v>
      </c>
      <c r="AU95" s="222" t="s">
        <v>84</v>
      </c>
      <c r="AY95" s="17" t="s">
        <v>128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17" t="s">
        <v>82</v>
      </c>
      <c r="BK95" s="223">
        <f>ROUND(I95*H95,2)</f>
        <v>0</v>
      </c>
      <c r="BL95" s="17" t="s">
        <v>650</v>
      </c>
      <c r="BM95" s="222" t="s">
        <v>670</v>
      </c>
    </row>
    <row r="96" spans="2:12" s="1" customFormat="1" ht="6.95" customHeight="1">
      <c r="B96" s="58"/>
      <c r="C96" s="59"/>
      <c r="D96" s="59"/>
      <c r="E96" s="59"/>
      <c r="F96" s="59"/>
      <c r="G96" s="59"/>
      <c r="H96" s="59"/>
      <c r="I96" s="161"/>
      <c r="J96" s="59"/>
      <c r="K96" s="59"/>
      <c r="L96" s="43"/>
    </row>
  </sheetData>
  <sheetProtection password="CC35" sheet="1" objects="1" scenarios="1" formatColumns="0" formatRows="0" autoFilter="0"/>
  <autoFilter ref="C83:K9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280" t="s">
        <v>671</v>
      </c>
      <c r="D3" s="280"/>
      <c r="E3" s="280"/>
      <c r="F3" s="280"/>
      <c r="G3" s="280"/>
      <c r="H3" s="280"/>
      <c r="I3" s="280"/>
      <c r="J3" s="280"/>
      <c r="K3" s="281"/>
    </row>
    <row r="4" spans="2:11" ht="25.5" customHeight="1">
      <c r="B4" s="282"/>
      <c r="C4" s="283" t="s">
        <v>672</v>
      </c>
      <c r="D4" s="283"/>
      <c r="E4" s="283"/>
      <c r="F4" s="283"/>
      <c r="G4" s="283"/>
      <c r="H4" s="283"/>
      <c r="I4" s="283"/>
      <c r="J4" s="283"/>
      <c r="K4" s="284"/>
    </row>
    <row r="5" spans="2:1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2"/>
      <c r="C6" s="286" t="s">
        <v>673</v>
      </c>
      <c r="D6" s="286"/>
      <c r="E6" s="286"/>
      <c r="F6" s="286"/>
      <c r="G6" s="286"/>
      <c r="H6" s="286"/>
      <c r="I6" s="286"/>
      <c r="J6" s="286"/>
      <c r="K6" s="284"/>
    </row>
    <row r="7" spans="2:11" ht="15" customHeight="1">
      <c r="B7" s="287"/>
      <c r="C7" s="286" t="s">
        <v>674</v>
      </c>
      <c r="D7" s="286"/>
      <c r="E7" s="286"/>
      <c r="F7" s="286"/>
      <c r="G7" s="286"/>
      <c r="H7" s="286"/>
      <c r="I7" s="286"/>
      <c r="J7" s="286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286" t="s">
        <v>675</v>
      </c>
      <c r="D9" s="286"/>
      <c r="E9" s="286"/>
      <c r="F9" s="286"/>
      <c r="G9" s="286"/>
      <c r="H9" s="286"/>
      <c r="I9" s="286"/>
      <c r="J9" s="286"/>
      <c r="K9" s="284"/>
    </row>
    <row r="10" spans="2:11" ht="15" customHeight="1">
      <c r="B10" s="287"/>
      <c r="C10" s="286"/>
      <c r="D10" s="286" t="s">
        <v>676</v>
      </c>
      <c r="E10" s="286"/>
      <c r="F10" s="286"/>
      <c r="G10" s="286"/>
      <c r="H10" s="286"/>
      <c r="I10" s="286"/>
      <c r="J10" s="286"/>
      <c r="K10" s="284"/>
    </row>
    <row r="11" spans="2:11" ht="15" customHeight="1">
      <c r="B11" s="287"/>
      <c r="C11" s="288"/>
      <c r="D11" s="286" t="s">
        <v>677</v>
      </c>
      <c r="E11" s="286"/>
      <c r="F11" s="286"/>
      <c r="G11" s="286"/>
      <c r="H11" s="286"/>
      <c r="I11" s="286"/>
      <c r="J11" s="286"/>
      <c r="K11" s="284"/>
    </row>
    <row r="12" spans="2:1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ht="15" customHeight="1">
      <c r="B13" s="287"/>
      <c r="C13" s="288"/>
      <c r="D13" s="289" t="s">
        <v>678</v>
      </c>
      <c r="E13" s="286"/>
      <c r="F13" s="286"/>
      <c r="G13" s="286"/>
      <c r="H13" s="286"/>
      <c r="I13" s="286"/>
      <c r="J13" s="286"/>
      <c r="K13" s="284"/>
    </row>
    <row r="14" spans="2:1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ht="15" customHeight="1">
      <c r="B15" s="287"/>
      <c r="C15" s="288"/>
      <c r="D15" s="286" t="s">
        <v>679</v>
      </c>
      <c r="E15" s="286"/>
      <c r="F15" s="286"/>
      <c r="G15" s="286"/>
      <c r="H15" s="286"/>
      <c r="I15" s="286"/>
      <c r="J15" s="286"/>
      <c r="K15" s="284"/>
    </row>
    <row r="16" spans="2:11" ht="15" customHeight="1">
      <c r="B16" s="287"/>
      <c r="C16" s="288"/>
      <c r="D16" s="286" t="s">
        <v>680</v>
      </c>
      <c r="E16" s="286"/>
      <c r="F16" s="286"/>
      <c r="G16" s="286"/>
      <c r="H16" s="286"/>
      <c r="I16" s="286"/>
      <c r="J16" s="286"/>
      <c r="K16" s="284"/>
    </row>
    <row r="17" spans="2:11" ht="15" customHeight="1">
      <c r="B17" s="287"/>
      <c r="C17" s="288"/>
      <c r="D17" s="286" t="s">
        <v>681</v>
      </c>
      <c r="E17" s="286"/>
      <c r="F17" s="286"/>
      <c r="G17" s="286"/>
      <c r="H17" s="286"/>
      <c r="I17" s="286"/>
      <c r="J17" s="286"/>
      <c r="K17" s="284"/>
    </row>
    <row r="18" spans="2:11" ht="15" customHeight="1">
      <c r="B18" s="287"/>
      <c r="C18" s="288"/>
      <c r="D18" s="288"/>
      <c r="E18" s="290" t="s">
        <v>81</v>
      </c>
      <c r="F18" s="286" t="s">
        <v>682</v>
      </c>
      <c r="G18" s="286"/>
      <c r="H18" s="286"/>
      <c r="I18" s="286"/>
      <c r="J18" s="286"/>
      <c r="K18" s="284"/>
    </row>
    <row r="19" spans="2:11" ht="15" customHeight="1">
      <c r="B19" s="287"/>
      <c r="C19" s="288"/>
      <c r="D19" s="288"/>
      <c r="E19" s="290" t="s">
        <v>683</v>
      </c>
      <c r="F19" s="286" t="s">
        <v>684</v>
      </c>
      <c r="G19" s="286"/>
      <c r="H19" s="286"/>
      <c r="I19" s="286"/>
      <c r="J19" s="286"/>
      <c r="K19" s="284"/>
    </row>
    <row r="20" spans="2:11" ht="15" customHeight="1">
      <c r="B20" s="287"/>
      <c r="C20" s="288"/>
      <c r="D20" s="288"/>
      <c r="E20" s="290" t="s">
        <v>685</v>
      </c>
      <c r="F20" s="286" t="s">
        <v>686</v>
      </c>
      <c r="G20" s="286"/>
      <c r="H20" s="286"/>
      <c r="I20" s="286"/>
      <c r="J20" s="286"/>
      <c r="K20" s="284"/>
    </row>
    <row r="21" spans="2:11" ht="15" customHeight="1">
      <c r="B21" s="287"/>
      <c r="C21" s="288"/>
      <c r="D21" s="288"/>
      <c r="E21" s="290" t="s">
        <v>687</v>
      </c>
      <c r="F21" s="286" t="s">
        <v>86</v>
      </c>
      <c r="G21" s="286"/>
      <c r="H21" s="286"/>
      <c r="I21" s="286"/>
      <c r="J21" s="286"/>
      <c r="K21" s="284"/>
    </row>
    <row r="22" spans="2:11" ht="15" customHeight="1">
      <c r="B22" s="287"/>
      <c r="C22" s="288"/>
      <c r="D22" s="288"/>
      <c r="E22" s="290" t="s">
        <v>688</v>
      </c>
      <c r="F22" s="286" t="s">
        <v>689</v>
      </c>
      <c r="G22" s="286"/>
      <c r="H22" s="286"/>
      <c r="I22" s="286"/>
      <c r="J22" s="286"/>
      <c r="K22" s="284"/>
    </row>
    <row r="23" spans="2:11" ht="15" customHeight="1">
      <c r="B23" s="287"/>
      <c r="C23" s="288"/>
      <c r="D23" s="288"/>
      <c r="E23" s="290" t="s">
        <v>690</v>
      </c>
      <c r="F23" s="286" t="s">
        <v>691</v>
      </c>
      <c r="G23" s="286"/>
      <c r="H23" s="286"/>
      <c r="I23" s="286"/>
      <c r="J23" s="286"/>
      <c r="K23" s="284"/>
    </row>
    <row r="24" spans="2:1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ht="15" customHeight="1">
      <c r="B25" s="287"/>
      <c r="C25" s="286" t="s">
        <v>692</v>
      </c>
      <c r="D25" s="286"/>
      <c r="E25" s="286"/>
      <c r="F25" s="286"/>
      <c r="G25" s="286"/>
      <c r="H25" s="286"/>
      <c r="I25" s="286"/>
      <c r="J25" s="286"/>
      <c r="K25" s="284"/>
    </row>
    <row r="26" spans="2:11" ht="15" customHeight="1">
      <c r="B26" s="287"/>
      <c r="C26" s="286" t="s">
        <v>693</v>
      </c>
      <c r="D26" s="286"/>
      <c r="E26" s="286"/>
      <c r="F26" s="286"/>
      <c r="G26" s="286"/>
      <c r="H26" s="286"/>
      <c r="I26" s="286"/>
      <c r="J26" s="286"/>
      <c r="K26" s="284"/>
    </row>
    <row r="27" spans="2:11" ht="15" customHeight="1">
      <c r="B27" s="287"/>
      <c r="C27" s="286"/>
      <c r="D27" s="286" t="s">
        <v>694</v>
      </c>
      <c r="E27" s="286"/>
      <c r="F27" s="286"/>
      <c r="G27" s="286"/>
      <c r="H27" s="286"/>
      <c r="I27" s="286"/>
      <c r="J27" s="286"/>
      <c r="K27" s="284"/>
    </row>
    <row r="28" spans="2:11" ht="15" customHeight="1">
      <c r="B28" s="287"/>
      <c r="C28" s="288"/>
      <c r="D28" s="286" t="s">
        <v>695</v>
      </c>
      <c r="E28" s="286"/>
      <c r="F28" s="286"/>
      <c r="G28" s="286"/>
      <c r="H28" s="286"/>
      <c r="I28" s="286"/>
      <c r="J28" s="286"/>
      <c r="K28" s="284"/>
    </row>
    <row r="29" spans="2:1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ht="15" customHeight="1">
      <c r="B30" s="287"/>
      <c r="C30" s="288"/>
      <c r="D30" s="286" t="s">
        <v>696</v>
      </c>
      <c r="E30" s="286"/>
      <c r="F30" s="286"/>
      <c r="G30" s="286"/>
      <c r="H30" s="286"/>
      <c r="I30" s="286"/>
      <c r="J30" s="286"/>
      <c r="K30" s="284"/>
    </row>
    <row r="31" spans="2:11" ht="15" customHeight="1">
      <c r="B31" s="287"/>
      <c r="C31" s="288"/>
      <c r="D31" s="286" t="s">
        <v>697</v>
      </c>
      <c r="E31" s="286"/>
      <c r="F31" s="286"/>
      <c r="G31" s="286"/>
      <c r="H31" s="286"/>
      <c r="I31" s="286"/>
      <c r="J31" s="286"/>
      <c r="K31" s="284"/>
    </row>
    <row r="32" spans="2:1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ht="15" customHeight="1">
      <c r="B33" s="287"/>
      <c r="C33" s="288"/>
      <c r="D33" s="286" t="s">
        <v>698</v>
      </c>
      <c r="E33" s="286"/>
      <c r="F33" s="286"/>
      <c r="G33" s="286"/>
      <c r="H33" s="286"/>
      <c r="I33" s="286"/>
      <c r="J33" s="286"/>
      <c r="K33" s="284"/>
    </row>
    <row r="34" spans="2:11" ht="15" customHeight="1">
      <c r="B34" s="287"/>
      <c r="C34" s="288"/>
      <c r="D34" s="286" t="s">
        <v>699</v>
      </c>
      <c r="E34" s="286"/>
      <c r="F34" s="286"/>
      <c r="G34" s="286"/>
      <c r="H34" s="286"/>
      <c r="I34" s="286"/>
      <c r="J34" s="286"/>
      <c r="K34" s="284"/>
    </row>
    <row r="35" spans="2:11" ht="15" customHeight="1">
      <c r="B35" s="287"/>
      <c r="C35" s="288"/>
      <c r="D35" s="286" t="s">
        <v>700</v>
      </c>
      <c r="E35" s="286"/>
      <c r="F35" s="286"/>
      <c r="G35" s="286"/>
      <c r="H35" s="286"/>
      <c r="I35" s="286"/>
      <c r="J35" s="286"/>
      <c r="K35" s="284"/>
    </row>
    <row r="36" spans="2:11" ht="15" customHeight="1">
      <c r="B36" s="287"/>
      <c r="C36" s="288"/>
      <c r="D36" s="286"/>
      <c r="E36" s="289" t="s">
        <v>114</v>
      </c>
      <c r="F36" s="286"/>
      <c r="G36" s="286" t="s">
        <v>701</v>
      </c>
      <c r="H36" s="286"/>
      <c r="I36" s="286"/>
      <c r="J36" s="286"/>
      <c r="K36" s="284"/>
    </row>
    <row r="37" spans="2:11" ht="30.75" customHeight="1">
      <c r="B37" s="287"/>
      <c r="C37" s="288"/>
      <c r="D37" s="286"/>
      <c r="E37" s="289" t="s">
        <v>702</v>
      </c>
      <c r="F37" s="286"/>
      <c r="G37" s="286" t="s">
        <v>703</v>
      </c>
      <c r="H37" s="286"/>
      <c r="I37" s="286"/>
      <c r="J37" s="286"/>
      <c r="K37" s="284"/>
    </row>
    <row r="38" spans="2:11" ht="15" customHeight="1">
      <c r="B38" s="287"/>
      <c r="C38" s="288"/>
      <c r="D38" s="286"/>
      <c r="E38" s="289" t="s">
        <v>56</v>
      </c>
      <c r="F38" s="286"/>
      <c r="G38" s="286" t="s">
        <v>704</v>
      </c>
      <c r="H38" s="286"/>
      <c r="I38" s="286"/>
      <c r="J38" s="286"/>
      <c r="K38" s="284"/>
    </row>
    <row r="39" spans="2:11" ht="15" customHeight="1">
      <c r="B39" s="287"/>
      <c r="C39" s="288"/>
      <c r="D39" s="286"/>
      <c r="E39" s="289" t="s">
        <v>57</v>
      </c>
      <c r="F39" s="286"/>
      <c r="G39" s="286" t="s">
        <v>705</v>
      </c>
      <c r="H39" s="286"/>
      <c r="I39" s="286"/>
      <c r="J39" s="286"/>
      <c r="K39" s="284"/>
    </row>
    <row r="40" spans="2:11" ht="15" customHeight="1">
      <c r="B40" s="287"/>
      <c r="C40" s="288"/>
      <c r="D40" s="286"/>
      <c r="E40" s="289" t="s">
        <v>115</v>
      </c>
      <c r="F40" s="286"/>
      <c r="G40" s="286" t="s">
        <v>706</v>
      </c>
      <c r="H40" s="286"/>
      <c r="I40" s="286"/>
      <c r="J40" s="286"/>
      <c r="K40" s="284"/>
    </row>
    <row r="41" spans="2:11" ht="15" customHeight="1">
      <c r="B41" s="287"/>
      <c r="C41" s="288"/>
      <c r="D41" s="286"/>
      <c r="E41" s="289" t="s">
        <v>116</v>
      </c>
      <c r="F41" s="286"/>
      <c r="G41" s="286" t="s">
        <v>707</v>
      </c>
      <c r="H41" s="286"/>
      <c r="I41" s="286"/>
      <c r="J41" s="286"/>
      <c r="K41" s="284"/>
    </row>
    <row r="42" spans="2:11" ht="15" customHeight="1">
      <c r="B42" s="287"/>
      <c r="C42" s="288"/>
      <c r="D42" s="286"/>
      <c r="E42" s="289" t="s">
        <v>708</v>
      </c>
      <c r="F42" s="286"/>
      <c r="G42" s="286" t="s">
        <v>709</v>
      </c>
      <c r="H42" s="286"/>
      <c r="I42" s="286"/>
      <c r="J42" s="286"/>
      <c r="K42" s="284"/>
    </row>
    <row r="43" spans="2:11" ht="15" customHeight="1">
      <c r="B43" s="287"/>
      <c r="C43" s="288"/>
      <c r="D43" s="286"/>
      <c r="E43" s="289"/>
      <c r="F43" s="286"/>
      <c r="G43" s="286" t="s">
        <v>710</v>
      </c>
      <c r="H43" s="286"/>
      <c r="I43" s="286"/>
      <c r="J43" s="286"/>
      <c r="K43" s="284"/>
    </row>
    <row r="44" spans="2:11" ht="15" customHeight="1">
      <c r="B44" s="287"/>
      <c r="C44" s="288"/>
      <c r="D44" s="286"/>
      <c r="E44" s="289" t="s">
        <v>711</v>
      </c>
      <c r="F44" s="286"/>
      <c r="G44" s="286" t="s">
        <v>712</v>
      </c>
      <c r="H44" s="286"/>
      <c r="I44" s="286"/>
      <c r="J44" s="286"/>
      <c r="K44" s="284"/>
    </row>
    <row r="45" spans="2:11" ht="15" customHeight="1">
      <c r="B45" s="287"/>
      <c r="C45" s="288"/>
      <c r="D45" s="286"/>
      <c r="E45" s="289" t="s">
        <v>118</v>
      </c>
      <c r="F45" s="286"/>
      <c r="G45" s="286" t="s">
        <v>713</v>
      </c>
      <c r="H45" s="286"/>
      <c r="I45" s="286"/>
      <c r="J45" s="286"/>
      <c r="K45" s="284"/>
    </row>
    <row r="46" spans="2:1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ht="15" customHeight="1">
      <c r="B47" s="287"/>
      <c r="C47" s="288"/>
      <c r="D47" s="286" t="s">
        <v>714</v>
      </c>
      <c r="E47" s="286"/>
      <c r="F47" s="286"/>
      <c r="G47" s="286"/>
      <c r="H47" s="286"/>
      <c r="I47" s="286"/>
      <c r="J47" s="286"/>
      <c r="K47" s="284"/>
    </row>
    <row r="48" spans="2:11" ht="15" customHeight="1">
      <c r="B48" s="287"/>
      <c r="C48" s="288"/>
      <c r="D48" s="288"/>
      <c r="E48" s="286" t="s">
        <v>715</v>
      </c>
      <c r="F48" s="286"/>
      <c r="G48" s="286"/>
      <c r="H48" s="286"/>
      <c r="I48" s="286"/>
      <c r="J48" s="286"/>
      <c r="K48" s="284"/>
    </row>
    <row r="49" spans="2:11" ht="15" customHeight="1">
      <c r="B49" s="287"/>
      <c r="C49" s="288"/>
      <c r="D49" s="288"/>
      <c r="E49" s="286" t="s">
        <v>716</v>
      </c>
      <c r="F49" s="286"/>
      <c r="G49" s="286"/>
      <c r="H49" s="286"/>
      <c r="I49" s="286"/>
      <c r="J49" s="286"/>
      <c r="K49" s="284"/>
    </row>
    <row r="50" spans="2:11" ht="15" customHeight="1">
      <c r="B50" s="287"/>
      <c r="C50" s="288"/>
      <c r="D50" s="288"/>
      <c r="E50" s="286" t="s">
        <v>717</v>
      </c>
      <c r="F50" s="286"/>
      <c r="G50" s="286"/>
      <c r="H50" s="286"/>
      <c r="I50" s="286"/>
      <c r="J50" s="286"/>
      <c r="K50" s="284"/>
    </row>
    <row r="51" spans="2:11" ht="15" customHeight="1">
      <c r="B51" s="287"/>
      <c r="C51" s="288"/>
      <c r="D51" s="286" t="s">
        <v>718</v>
      </c>
      <c r="E51" s="286"/>
      <c r="F51" s="286"/>
      <c r="G51" s="286"/>
      <c r="H51" s="286"/>
      <c r="I51" s="286"/>
      <c r="J51" s="286"/>
      <c r="K51" s="284"/>
    </row>
    <row r="52" spans="2:11" ht="25.5" customHeight="1">
      <c r="B52" s="282"/>
      <c r="C52" s="283" t="s">
        <v>719</v>
      </c>
      <c r="D52" s="283"/>
      <c r="E52" s="283"/>
      <c r="F52" s="283"/>
      <c r="G52" s="283"/>
      <c r="H52" s="283"/>
      <c r="I52" s="283"/>
      <c r="J52" s="283"/>
      <c r="K52" s="284"/>
    </row>
    <row r="53" spans="2:1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ht="15" customHeight="1">
      <c r="B54" s="282"/>
      <c r="C54" s="286" t="s">
        <v>720</v>
      </c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2"/>
      <c r="C55" s="286" t="s">
        <v>721</v>
      </c>
      <c r="D55" s="286"/>
      <c r="E55" s="286"/>
      <c r="F55" s="286"/>
      <c r="G55" s="286"/>
      <c r="H55" s="286"/>
      <c r="I55" s="286"/>
      <c r="J55" s="286"/>
      <c r="K55" s="284"/>
    </row>
    <row r="56" spans="2:1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ht="15" customHeight="1">
      <c r="B57" s="282"/>
      <c r="C57" s="286" t="s">
        <v>722</v>
      </c>
      <c r="D57" s="286"/>
      <c r="E57" s="286"/>
      <c r="F57" s="286"/>
      <c r="G57" s="286"/>
      <c r="H57" s="286"/>
      <c r="I57" s="286"/>
      <c r="J57" s="286"/>
      <c r="K57" s="284"/>
    </row>
    <row r="58" spans="2:11" ht="15" customHeight="1">
      <c r="B58" s="282"/>
      <c r="C58" s="288"/>
      <c r="D58" s="286" t="s">
        <v>723</v>
      </c>
      <c r="E58" s="286"/>
      <c r="F58" s="286"/>
      <c r="G58" s="286"/>
      <c r="H58" s="286"/>
      <c r="I58" s="286"/>
      <c r="J58" s="286"/>
      <c r="K58" s="284"/>
    </row>
    <row r="59" spans="2:11" ht="15" customHeight="1">
      <c r="B59" s="282"/>
      <c r="C59" s="288"/>
      <c r="D59" s="286" t="s">
        <v>724</v>
      </c>
      <c r="E59" s="286"/>
      <c r="F59" s="286"/>
      <c r="G59" s="286"/>
      <c r="H59" s="286"/>
      <c r="I59" s="286"/>
      <c r="J59" s="286"/>
      <c r="K59" s="284"/>
    </row>
    <row r="60" spans="2:11" ht="15" customHeight="1">
      <c r="B60" s="282"/>
      <c r="C60" s="288"/>
      <c r="D60" s="286" t="s">
        <v>725</v>
      </c>
      <c r="E60" s="286"/>
      <c r="F60" s="286"/>
      <c r="G60" s="286"/>
      <c r="H60" s="286"/>
      <c r="I60" s="286"/>
      <c r="J60" s="286"/>
      <c r="K60" s="284"/>
    </row>
    <row r="61" spans="2:11" ht="15" customHeight="1">
      <c r="B61" s="282"/>
      <c r="C61" s="288"/>
      <c r="D61" s="286" t="s">
        <v>726</v>
      </c>
      <c r="E61" s="286"/>
      <c r="F61" s="286"/>
      <c r="G61" s="286"/>
      <c r="H61" s="286"/>
      <c r="I61" s="286"/>
      <c r="J61" s="286"/>
      <c r="K61" s="284"/>
    </row>
    <row r="62" spans="2:11" ht="15" customHeight="1">
      <c r="B62" s="282"/>
      <c r="C62" s="288"/>
      <c r="D62" s="291" t="s">
        <v>727</v>
      </c>
      <c r="E62" s="291"/>
      <c r="F62" s="291"/>
      <c r="G62" s="291"/>
      <c r="H62" s="291"/>
      <c r="I62" s="291"/>
      <c r="J62" s="291"/>
      <c r="K62" s="284"/>
    </row>
    <row r="63" spans="2:11" ht="15" customHeight="1">
      <c r="B63" s="282"/>
      <c r="C63" s="288"/>
      <c r="D63" s="286" t="s">
        <v>728</v>
      </c>
      <c r="E63" s="286"/>
      <c r="F63" s="286"/>
      <c r="G63" s="286"/>
      <c r="H63" s="286"/>
      <c r="I63" s="286"/>
      <c r="J63" s="286"/>
      <c r="K63" s="284"/>
    </row>
    <row r="64" spans="2:1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ht="15" customHeight="1">
      <c r="B65" s="282"/>
      <c r="C65" s="288"/>
      <c r="D65" s="286" t="s">
        <v>729</v>
      </c>
      <c r="E65" s="286"/>
      <c r="F65" s="286"/>
      <c r="G65" s="286"/>
      <c r="H65" s="286"/>
      <c r="I65" s="286"/>
      <c r="J65" s="286"/>
      <c r="K65" s="284"/>
    </row>
    <row r="66" spans="2:11" ht="15" customHeight="1">
      <c r="B66" s="282"/>
      <c r="C66" s="288"/>
      <c r="D66" s="291" t="s">
        <v>730</v>
      </c>
      <c r="E66" s="291"/>
      <c r="F66" s="291"/>
      <c r="G66" s="291"/>
      <c r="H66" s="291"/>
      <c r="I66" s="291"/>
      <c r="J66" s="291"/>
      <c r="K66" s="284"/>
    </row>
    <row r="67" spans="2:11" ht="15" customHeight="1">
      <c r="B67" s="282"/>
      <c r="C67" s="288"/>
      <c r="D67" s="286" t="s">
        <v>731</v>
      </c>
      <c r="E67" s="286"/>
      <c r="F67" s="286"/>
      <c r="G67" s="286"/>
      <c r="H67" s="286"/>
      <c r="I67" s="286"/>
      <c r="J67" s="286"/>
      <c r="K67" s="284"/>
    </row>
    <row r="68" spans="2:11" ht="15" customHeight="1">
      <c r="B68" s="282"/>
      <c r="C68" s="288"/>
      <c r="D68" s="286" t="s">
        <v>732</v>
      </c>
      <c r="E68" s="286"/>
      <c r="F68" s="286"/>
      <c r="G68" s="286"/>
      <c r="H68" s="286"/>
      <c r="I68" s="286"/>
      <c r="J68" s="286"/>
      <c r="K68" s="284"/>
    </row>
    <row r="69" spans="2:11" ht="15" customHeight="1">
      <c r="B69" s="282"/>
      <c r="C69" s="288"/>
      <c r="D69" s="286" t="s">
        <v>733</v>
      </c>
      <c r="E69" s="286"/>
      <c r="F69" s="286"/>
      <c r="G69" s="286"/>
      <c r="H69" s="286"/>
      <c r="I69" s="286"/>
      <c r="J69" s="286"/>
      <c r="K69" s="284"/>
    </row>
    <row r="70" spans="2:11" ht="15" customHeight="1">
      <c r="B70" s="282"/>
      <c r="C70" s="288"/>
      <c r="D70" s="286" t="s">
        <v>734</v>
      </c>
      <c r="E70" s="286"/>
      <c r="F70" s="286"/>
      <c r="G70" s="286"/>
      <c r="H70" s="286"/>
      <c r="I70" s="286"/>
      <c r="J70" s="286"/>
      <c r="K70" s="284"/>
    </row>
    <row r="71" spans="2:1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ht="45" customHeight="1">
      <c r="B75" s="301"/>
      <c r="C75" s="302" t="s">
        <v>735</v>
      </c>
      <c r="D75" s="302"/>
      <c r="E75" s="302"/>
      <c r="F75" s="302"/>
      <c r="G75" s="302"/>
      <c r="H75" s="302"/>
      <c r="I75" s="302"/>
      <c r="J75" s="302"/>
      <c r="K75" s="303"/>
    </row>
    <row r="76" spans="2:11" ht="17.25" customHeight="1">
      <c r="B76" s="301"/>
      <c r="C76" s="304" t="s">
        <v>736</v>
      </c>
      <c r="D76" s="304"/>
      <c r="E76" s="304"/>
      <c r="F76" s="304" t="s">
        <v>737</v>
      </c>
      <c r="G76" s="305"/>
      <c r="H76" s="304" t="s">
        <v>57</v>
      </c>
      <c r="I76" s="304" t="s">
        <v>60</v>
      </c>
      <c r="J76" s="304" t="s">
        <v>738</v>
      </c>
      <c r="K76" s="303"/>
    </row>
    <row r="77" spans="2:11" ht="17.25" customHeight="1">
      <c r="B77" s="301"/>
      <c r="C77" s="306" t="s">
        <v>739</v>
      </c>
      <c r="D77" s="306"/>
      <c r="E77" s="306"/>
      <c r="F77" s="307" t="s">
        <v>740</v>
      </c>
      <c r="G77" s="308"/>
      <c r="H77" s="306"/>
      <c r="I77" s="306"/>
      <c r="J77" s="306" t="s">
        <v>741</v>
      </c>
      <c r="K77" s="303"/>
    </row>
    <row r="78" spans="2:1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ht="15" customHeight="1">
      <c r="B79" s="301"/>
      <c r="C79" s="289" t="s">
        <v>56</v>
      </c>
      <c r="D79" s="309"/>
      <c r="E79" s="309"/>
      <c r="F79" s="311" t="s">
        <v>742</v>
      </c>
      <c r="G79" s="310"/>
      <c r="H79" s="289" t="s">
        <v>743</v>
      </c>
      <c r="I79" s="289" t="s">
        <v>744</v>
      </c>
      <c r="J79" s="289">
        <v>20</v>
      </c>
      <c r="K79" s="303"/>
    </row>
    <row r="80" spans="2:11" ht="15" customHeight="1">
      <c r="B80" s="301"/>
      <c r="C80" s="289" t="s">
        <v>745</v>
      </c>
      <c r="D80" s="289"/>
      <c r="E80" s="289"/>
      <c r="F80" s="311" t="s">
        <v>742</v>
      </c>
      <c r="G80" s="310"/>
      <c r="H80" s="289" t="s">
        <v>746</v>
      </c>
      <c r="I80" s="289" t="s">
        <v>744</v>
      </c>
      <c r="J80" s="289">
        <v>120</v>
      </c>
      <c r="K80" s="303"/>
    </row>
    <row r="81" spans="2:11" ht="15" customHeight="1">
      <c r="B81" s="312"/>
      <c r="C81" s="289" t="s">
        <v>747</v>
      </c>
      <c r="D81" s="289"/>
      <c r="E81" s="289"/>
      <c r="F81" s="311" t="s">
        <v>748</v>
      </c>
      <c r="G81" s="310"/>
      <c r="H81" s="289" t="s">
        <v>749</v>
      </c>
      <c r="I81" s="289" t="s">
        <v>744</v>
      </c>
      <c r="J81" s="289">
        <v>50</v>
      </c>
      <c r="K81" s="303"/>
    </row>
    <row r="82" spans="2:11" ht="15" customHeight="1">
      <c r="B82" s="312"/>
      <c r="C82" s="289" t="s">
        <v>750</v>
      </c>
      <c r="D82" s="289"/>
      <c r="E82" s="289"/>
      <c r="F82" s="311" t="s">
        <v>742</v>
      </c>
      <c r="G82" s="310"/>
      <c r="H82" s="289" t="s">
        <v>751</v>
      </c>
      <c r="I82" s="289" t="s">
        <v>752</v>
      </c>
      <c r="J82" s="289"/>
      <c r="K82" s="303"/>
    </row>
    <row r="83" spans="2:11" ht="15" customHeight="1">
      <c r="B83" s="312"/>
      <c r="C83" s="313" t="s">
        <v>753</v>
      </c>
      <c r="D83" s="313"/>
      <c r="E83" s="313"/>
      <c r="F83" s="314" t="s">
        <v>748</v>
      </c>
      <c r="G83" s="313"/>
      <c r="H83" s="313" t="s">
        <v>754</v>
      </c>
      <c r="I83" s="313" t="s">
        <v>744</v>
      </c>
      <c r="J83" s="313">
        <v>15</v>
      </c>
      <c r="K83" s="303"/>
    </row>
    <row r="84" spans="2:11" ht="15" customHeight="1">
      <c r="B84" s="312"/>
      <c r="C84" s="313" t="s">
        <v>755</v>
      </c>
      <c r="D84" s="313"/>
      <c r="E84" s="313"/>
      <c r="F84" s="314" t="s">
        <v>748</v>
      </c>
      <c r="G84" s="313"/>
      <c r="H84" s="313" t="s">
        <v>756</v>
      </c>
      <c r="I84" s="313" t="s">
        <v>744</v>
      </c>
      <c r="J84" s="313">
        <v>15</v>
      </c>
      <c r="K84" s="303"/>
    </row>
    <row r="85" spans="2:11" ht="15" customHeight="1">
      <c r="B85" s="312"/>
      <c r="C85" s="313" t="s">
        <v>757</v>
      </c>
      <c r="D85" s="313"/>
      <c r="E85" s="313"/>
      <c r="F85" s="314" t="s">
        <v>748</v>
      </c>
      <c r="G85" s="313"/>
      <c r="H85" s="313" t="s">
        <v>758</v>
      </c>
      <c r="I85" s="313" t="s">
        <v>744</v>
      </c>
      <c r="J85" s="313">
        <v>20</v>
      </c>
      <c r="K85" s="303"/>
    </row>
    <row r="86" spans="2:11" ht="15" customHeight="1">
      <c r="B86" s="312"/>
      <c r="C86" s="313" t="s">
        <v>759</v>
      </c>
      <c r="D86" s="313"/>
      <c r="E86" s="313"/>
      <c r="F86" s="314" t="s">
        <v>748</v>
      </c>
      <c r="G86" s="313"/>
      <c r="H86" s="313" t="s">
        <v>760</v>
      </c>
      <c r="I86" s="313" t="s">
        <v>744</v>
      </c>
      <c r="J86" s="313">
        <v>20</v>
      </c>
      <c r="K86" s="303"/>
    </row>
    <row r="87" spans="2:11" ht="15" customHeight="1">
      <c r="B87" s="312"/>
      <c r="C87" s="289" t="s">
        <v>761</v>
      </c>
      <c r="D87" s="289"/>
      <c r="E87" s="289"/>
      <c r="F87" s="311" t="s">
        <v>748</v>
      </c>
      <c r="G87" s="310"/>
      <c r="H87" s="289" t="s">
        <v>762</v>
      </c>
      <c r="I87" s="289" t="s">
        <v>744</v>
      </c>
      <c r="J87" s="289">
        <v>50</v>
      </c>
      <c r="K87" s="303"/>
    </row>
    <row r="88" spans="2:11" ht="15" customHeight="1">
      <c r="B88" s="312"/>
      <c r="C88" s="289" t="s">
        <v>763</v>
      </c>
      <c r="D88" s="289"/>
      <c r="E88" s="289"/>
      <c r="F88" s="311" t="s">
        <v>748</v>
      </c>
      <c r="G88" s="310"/>
      <c r="H88" s="289" t="s">
        <v>764</v>
      </c>
      <c r="I88" s="289" t="s">
        <v>744</v>
      </c>
      <c r="J88" s="289">
        <v>20</v>
      </c>
      <c r="K88" s="303"/>
    </row>
    <row r="89" spans="2:11" ht="15" customHeight="1">
      <c r="B89" s="312"/>
      <c r="C89" s="289" t="s">
        <v>765</v>
      </c>
      <c r="D89" s="289"/>
      <c r="E89" s="289"/>
      <c r="F89" s="311" t="s">
        <v>748</v>
      </c>
      <c r="G89" s="310"/>
      <c r="H89" s="289" t="s">
        <v>766</v>
      </c>
      <c r="I89" s="289" t="s">
        <v>744</v>
      </c>
      <c r="J89" s="289">
        <v>20</v>
      </c>
      <c r="K89" s="303"/>
    </row>
    <row r="90" spans="2:11" ht="15" customHeight="1">
      <c r="B90" s="312"/>
      <c r="C90" s="289" t="s">
        <v>767</v>
      </c>
      <c r="D90" s="289"/>
      <c r="E90" s="289"/>
      <c r="F90" s="311" t="s">
        <v>748</v>
      </c>
      <c r="G90" s="310"/>
      <c r="H90" s="289" t="s">
        <v>768</v>
      </c>
      <c r="I90" s="289" t="s">
        <v>744</v>
      </c>
      <c r="J90" s="289">
        <v>50</v>
      </c>
      <c r="K90" s="303"/>
    </row>
    <row r="91" spans="2:11" ht="15" customHeight="1">
      <c r="B91" s="312"/>
      <c r="C91" s="289" t="s">
        <v>769</v>
      </c>
      <c r="D91" s="289"/>
      <c r="E91" s="289"/>
      <c r="F91" s="311" t="s">
        <v>748</v>
      </c>
      <c r="G91" s="310"/>
      <c r="H91" s="289" t="s">
        <v>769</v>
      </c>
      <c r="I91" s="289" t="s">
        <v>744</v>
      </c>
      <c r="J91" s="289">
        <v>50</v>
      </c>
      <c r="K91" s="303"/>
    </row>
    <row r="92" spans="2:11" ht="15" customHeight="1">
      <c r="B92" s="312"/>
      <c r="C92" s="289" t="s">
        <v>770</v>
      </c>
      <c r="D92" s="289"/>
      <c r="E92" s="289"/>
      <c r="F92" s="311" t="s">
        <v>748</v>
      </c>
      <c r="G92" s="310"/>
      <c r="H92" s="289" t="s">
        <v>771</v>
      </c>
      <c r="I92" s="289" t="s">
        <v>744</v>
      </c>
      <c r="J92" s="289">
        <v>255</v>
      </c>
      <c r="K92" s="303"/>
    </row>
    <row r="93" spans="2:11" ht="15" customHeight="1">
      <c r="B93" s="312"/>
      <c r="C93" s="289" t="s">
        <v>772</v>
      </c>
      <c r="D93" s="289"/>
      <c r="E93" s="289"/>
      <c r="F93" s="311" t="s">
        <v>742</v>
      </c>
      <c r="G93" s="310"/>
      <c r="H93" s="289" t="s">
        <v>773</v>
      </c>
      <c r="I93" s="289" t="s">
        <v>774</v>
      </c>
      <c r="J93" s="289"/>
      <c r="K93" s="303"/>
    </row>
    <row r="94" spans="2:11" ht="15" customHeight="1">
      <c r="B94" s="312"/>
      <c r="C94" s="289" t="s">
        <v>775</v>
      </c>
      <c r="D94" s="289"/>
      <c r="E94" s="289"/>
      <c r="F94" s="311" t="s">
        <v>742</v>
      </c>
      <c r="G94" s="310"/>
      <c r="H94" s="289" t="s">
        <v>776</v>
      </c>
      <c r="I94" s="289" t="s">
        <v>777</v>
      </c>
      <c r="J94" s="289"/>
      <c r="K94" s="303"/>
    </row>
    <row r="95" spans="2:11" ht="15" customHeight="1">
      <c r="B95" s="312"/>
      <c r="C95" s="289" t="s">
        <v>778</v>
      </c>
      <c r="D95" s="289"/>
      <c r="E95" s="289"/>
      <c r="F95" s="311" t="s">
        <v>742</v>
      </c>
      <c r="G95" s="310"/>
      <c r="H95" s="289" t="s">
        <v>778</v>
      </c>
      <c r="I95" s="289" t="s">
        <v>777</v>
      </c>
      <c r="J95" s="289"/>
      <c r="K95" s="303"/>
    </row>
    <row r="96" spans="2:11" ht="15" customHeight="1">
      <c r="B96" s="312"/>
      <c r="C96" s="289" t="s">
        <v>41</v>
      </c>
      <c r="D96" s="289"/>
      <c r="E96" s="289"/>
      <c r="F96" s="311" t="s">
        <v>742</v>
      </c>
      <c r="G96" s="310"/>
      <c r="H96" s="289" t="s">
        <v>779</v>
      </c>
      <c r="I96" s="289" t="s">
        <v>777</v>
      </c>
      <c r="J96" s="289"/>
      <c r="K96" s="303"/>
    </row>
    <row r="97" spans="2:11" ht="15" customHeight="1">
      <c r="B97" s="312"/>
      <c r="C97" s="289" t="s">
        <v>51</v>
      </c>
      <c r="D97" s="289"/>
      <c r="E97" s="289"/>
      <c r="F97" s="311" t="s">
        <v>742</v>
      </c>
      <c r="G97" s="310"/>
      <c r="H97" s="289" t="s">
        <v>780</v>
      </c>
      <c r="I97" s="289" t="s">
        <v>777</v>
      </c>
      <c r="J97" s="289"/>
      <c r="K97" s="303"/>
    </row>
    <row r="98" spans="2:1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ht="45" customHeight="1">
      <c r="B102" s="301"/>
      <c r="C102" s="302" t="s">
        <v>781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ht="17.25" customHeight="1">
      <c r="B103" s="301"/>
      <c r="C103" s="304" t="s">
        <v>736</v>
      </c>
      <c r="D103" s="304"/>
      <c r="E103" s="304"/>
      <c r="F103" s="304" t="s">
        <v>737</v>
      </c>
      <c r="G103" s="305"/>
      <c r="H103" s="304" t="s">
        <v>57</v>
      </c>
      <c r="I103" s="304" t="s">
        <v>60</v>
      </c>
      <c r="J103" s="304" t="s">
        <v>738</v>
      </c>
      <c r="K103" s="303"/>
    </row>
    <row r="104" spans="2:11" ht="17.25" customHeight="1">
      <c r="B104" s="301"/>
      <c r="C104" s="306" t="s">
        <v>739</v>
      </c>
      <c r="D104" s="306"/>
      <c r="E104" s="306"/>
      <c r="F104" s="307" t="s">
        <v>740</v>
      </c>
      <c r="G104" s="308"/>
      <c r="H104" s="306"/>
      <c r="I104" s="306"/>
      <c r="J104" s="306" t="s">
        <v>741</v>
      </c>
      <c r="K104" s="303"/>
    </row>
    <row r="105" spans="2:11" ht="5.25" customHeight="1">
      <c r="B105" s="301"/>
      <c r="C105" s="304"/>
      <c r="D105" s="304"/>
      <c r="E105" s="304"/>
      <c r="F105" s="304"/>
      <c r="G105" s="320"/>
      <c r="H105" s="304"/>
      <c r="I105" s="304"/>
      <c r="J105" s="304"/>
      <c r="K105" s="303"/>
    </row>
    <row r="106" spans="2:11" ht="15" customHeight="1">
      <c r="B106" s="301"/>
      <c r="C106" s="289" t="s">
        <v>56</v>
      </c>
      <c r="D106" s="309"/>
      <c r="E106" s="309"/>
      <c r="F106" s="311" t="s">
        <v>742</v>
      </c>
      <c r="G106" s="320"/>
      <c r="H106" s="289" t="s">
        <v>782</v>
      </c>
      <c r="I106" s="289" t="s">
        <v>744</v>
      </c>
      <c r="J106" s="289">
        <v>20</v>
      </c>
      <c r="K106" s="303"/>
    </row>
    <row r="107" spans="2:11" ht="15" customHeight="1">
      <c r="B107" s="301"/>
      <c r="C107" s="289" t="s">
        <v>745</v>
      </c>
      <c r="D107" s="289"/>
      <c r="E107" s="289"/>
      <c r="F107" s="311" t="s">
        <v>742</v>
      </c>
      <c r="G107" s="289"/>
      <c r="H107" s="289" t="s">
        <v>782</v>
      </c>
      <c r="I107" s="289" t="s">
        <v>744</v>
      </c>
      <c r="J107" s="289">
        <v>120</v>
      </c>
      <c r="K107" s="303"/>
    </row>
    <row r="108" spans="2:11" ht="15" customHeight="1">
      <c r="B108" s="312"/>
      <c r="C108" s="289" t="s">
        <v>747</v>
      </c>
      <c r="D108" s="289"/>
      <c r="E108" s="289"/>
      <c r="F108" s="311" t="s">
        <v>748</v>
      </c>
      <c r="G108" s="289"/>
      <c r="H108" s="289" t="s">
        <v>782</v>
      </c>
      <c r="I108" s="289" t="s">
        <v>744</v>
      </c>
      <c r="J108" s="289">
        <v>50</v>
      </c>
      <c r="K108" s="303"/>
    </row>
    <row r="109" spans="2:11" ht="15" customHeight="1">
      <c r="B109" s="312"/>
      <c r="C109" s="289" t="s">
        <v>750</v>
      </c>
      <c r="D109" s="289"/>
      <c r="E109" s="289"/>
      <c r="F109" s="311" t="s">
        <v>742</v>
      </c>
      <c r="G109" s="289"/>
      <c r="H109" s="289" t="s">
        <v>782</v>
      </c>
      <c r="I109" s="289" t="s">
        <v>752</v>
      </c>
      <c r="J109" s="289"/>
      <c r="K109" s="303"/>
    </row>
    <row r="110" spans="2:11" ht="15" customHeight="1">
      <c r="B110" s="312"/>
      <c r="C110" s="289" t="s">
        <v>761</v>
      </c>
      <c r="D110" s="289"/>
      <c r="E110" s="289"/>
      <c r="F110" s="311" t="s">
        <v>748</v>
      </c>
      <c r="G110" s="289"/>
      <c r="H110" s="289" t="s">
        <v>782</v>
      </c>
      <c r="I110" s="289" t="s">
        <v>744</v>
      </c>
      <c r="J110" s="289">
        <v>50</v>
      </c>
      <c r="K110" s="303"/>
    </row>
    <row r="111" spans="2:11" ht="15" customHeight="1">
      <c r="B111" s="312"/>
      <c r="C111" s="289" t="s">
        <v>769</v>
      </c>
      <c r="D111" s="289"/>
      <c r="E111" s="289"/>
      <c r="F111" s="311" t="s">
        <v>748</v>
      </c>
      <c r="G111" s="289"/>
      <c r="H111" s="289" t="s">
        <v>782</v>
      </c>
      <c r="I111" s="289" t="s">
        <v>744</v>
      </c>
      <c r="J111" s="289">
        <v>50</v>
      </c>
      <c r="K111" s="303"/>
    </row>
    <row r="112" spans="2:11" ht="15" customHeight="1">
      <c r="B112" s="312"/>
      <c r="C112" s="289" t="s">
        <v>767</v>
      </c>
      <c r="D112" s="289"/>
      <c r="E112" s="289"/>
      <c r="F112" s="311" t="s">
        <v>748</v>
      </c>
      <c r="G112" s="289"/>
      <c r="H112" s="289" t="s">
        <v>782</v>
      </c>
      <c r="I112" s="289" t="s">
        <v>744</v>
      </c>
      <c r="J112" s="289">
        <v>50</v>
      </c>
      <c r="K112" s="303"/>
    </row>
    <row r="113" spans="2:11" ht="15" customHeight="1">
      <c r="B113" s="312"/>
      <c r="C113" s="289" t="s">
        <v>56</v>
      </c>
      <c r="D113" s="289"/>
      <c r="E113" s="289"/>
      <c r="F113" s="311" t="s">
        <v>742</v>
      </c>
      <c r="G113" s="289"/>
      <c r="H113" s="289" t="s">
        <v>783</v>
      </c>
      <c r="I113" s="289" t="s">
        <v>744</v>
      </c>
      <c r="J113" s="289">
        <v>20</v>
      </c>
      <c r="K113" s="303"/>
    </row>
    <row r="114" spans="2:11" ht="15" customHeight="1">
      <c r="B114" s="312"/>
      <c r="C114" s="289" t="s">
        <v>784</v>
      </c>
      <c r="D114" s="289"/>
      <c r="E114" s="289"/>
      <c r="F114" s="311" t="s">
        <v>742</v>
      </c>
      <c r="G114" s="289"/>
      <c r="H114" s="289" t="s">
        <v>785</v>
      </c>
      <c r="I114" s="289" t="s">
        <v>744</v>
      </c>
      <c r="J114" s="289">
        <v>120</v>
      </c>
      <c r="K114" s="303"/>
    </row>
    <row r="115" spans="2:11" ht="15" customHeight="1">
      <c r="B115" s="312"/>
      <c r="C115" s="289" t="s">
        <v>41</v>
      </c>
      <c r="D115" s="289"/>
      <c r="E115" s="289"/>
      <c r="F115" s="311" t="s">
        <v>742</v>
      </c>
      <c r="G115" s="289"/>
      <c r="H115" s="289" t="s">
        <v>786</v>
      </c>
      <c r="I115" s="289" t="s">
        <v>777</v>
      </c>
      <c r="J115" s="289"/>
      <c r="K115" s="303"/>
    </row>
    <row r="116" spans="2:11" ht="15" customHeight="1">
      <c r="B116" s="312"/>
      <c r="C116" s="289" t="s">
        <v>51</v>
      </c>
      <c r="D116" s="289"/>
      <c r="E116" s="289"/>
      <c r="F116" s="311" t="s">
        <v>742</v>
      </c>
      <c r="G116" s="289"/>
      <c r="H116" s="289" t="s">
        <v>787</v>
      </c>
      <c r="I116" s="289" t="s">
        <v>777</v>
      </c>
      <c r="J116" s="289"/>
      <c r="K116" s="303"/>
    </row>
    <row r="117" spans="2:11" ht="15" customHeight="1">
      <c r="B117" s="312"/>
      <c r="C117" s="289" t="s">
        <v>60</v>
      </c>
      <c r="D117" s="289"/>
      <c r="E117" s="289"/>
      <c r="F117" s="311" t="s">
        <v>742</v>
      </c>
      <c r="G117" s="289"/>
      <c r="H117" s="289" t="s">
        <v>788</v>
      </c>
      <c r="I117" s="289" t="s">
        <v>789</v>
      </c>
      <c r="J117" s="289"/>
      <c r="K117" s="303"/>
    </row>
    <row r="118" spans="2:1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ht="18.75" customHeight="1">
      <c r="B119" s="322"/>
      <c r="C119" s="286"/>
      <c r="D119" s="286"/>
      <c r="E119" s="286"/>
      <c r="F119" s="323"/>
      <c r="G119" s="286"/>
      <c r="H119" s="286"/>
      <c r="I119" s="286"/>
      <c r="J119" s="286"/>
      <c r="K119" s="322"/>
    </row>
    <row r="120" spans="2:1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ht="45" customHeight="1">
      <c r="B122" s="327"/>
      <c r="C122" s="280" t="s">
        <v>790</v>
      </c>
      <c r="D122" s="280"/>
      <c r="E122" s="280"/>
      <c r="F122" s="280"/>
      <c r="G122" s="280"/>
      <c r="H122" s="280"/>
      <c r="I122" s="280"/>
      <c r="J122" s="280"/>
      <c r="K122" s="328"/>
    </row>
    <row r="123" spans="2:11" ht="17.25" customHeight="1">
      <c r="B123" s="329"/>
      <c r="C123" s="304" t="s">
        <v>736</v>
      </c>
      <c r="D123" s="304"/>
      <c r="E123" s="304"/>
      <c r="F123" s="304" t="s">
        <v>737</v>
      </c>
      <c r="G123" s="305"/>
      <c r="H123" s="304" t="s">
        <v>57</v>
      </c>
      <c r="I123" s="304" t="s">
        <v>60</v>
      </c>
      <c r="J123" s="304" t="s">
        <v>738</v>
      </c>
      <c r="K123" s="330"/>
    </row>
    <row r="124" spans="2:11" ht="17.25" customHeight="1">
      <c r="B124" s="329"/>
      <c r="C124" s="306" t="s">
        <v>739</v>
      </c>
      <c r="D124" s="306"/>
      <c r="E124" s="306"/>
      <c r="F124" s="307" t="s">
        <v>740</v>
      </c>
      <c r="G124" s="308"/>
      <c r="H124" s="306"/>
      <c r="I124" s="306"/>
      <c r="J124" s="306" t="s">
        <v>741</v>
      </c>
      <c r="K124" s="330"/>
    </row>
    <row r="125" spans="2:11" ht="5.25" customHeight="1">
      <c r="B125" s="331"/>
      <c r="C125" s="309"/>
      <c r="D125" s="309"/>
      <c r="E125" s="309"/>
      <c r="F125" s="309"/>
      <c r="G125" s="289"/>
      <c r="H125" s="309"/>
      <c r="I125" s="309"/>
      <c r="J125" s="309"/>
      <c r="K125" s="332"/>
    </row>
    <row r="126" spans="2:11" ht="15" customHeight="1">
      <c r="B126" s="331"/>
      <c r="C126" s="289" t="s">
        <v>745</v>
      </c>
      <c r="D126" s="309"/>
      <c r="E126" s="309"/>
      <c r="F126" s="311" t="s">
        <v>742</v>
      </c>
      <c r="G126" s="289"/>
      <c r="H126" s="289" t="s">
        <v>782</v>
      </c>
      <c r="I126" s="289" t="s">
        <v>744</v>
      </c>
      <c r="J126" s="289">
        <v>120</v>
      </c>
      <c r="K126" s="333"/>
    </row>
    <row r="127" spans="2:11" ht="15" customHeight="1">
      <c r="B127" s="331"/>
      <c r="C127" s="289" t="s">
        <v>791</v>
      </c>
      <c r="D127" s="289"/>
      <c r="E127" s="289"/>
      <c r="F127" s="311" t="s">
        <v>742</v>
      </c>
      <c r="G127" s="289"/>
      <c r="H127" s="289" t="s">
        <v>792</v>
      </c>
      <c r="I127" s="289" t="s">
        <v>744</v>
      </c>
      <c r="J127" s="289" t="s">
        <v>793</v>
      </c>
      <c r="K127" s="333"/>
    </row>
    <row r="128" spans="2:11" ht="15" customHeight="1">
      <c r="B128" s="331"/>
      <c r="C128" s="289" t="s">
        <v>690</v>
      </c>
      <c r="D128" s="289"/>
      <c r="E128" s="289"/>
      <c r="F128" s="311" t="s">
        <v>742</v>
      </c>
      <c r="G128" s="289"/>
      <c r="H128" s="289" t="s">
        <v>794</v>
      </c>
      <c r="I128" s="289" t="s">
        <v>744</v>
      </c>
      <c r="J128" s="289" t="s">
        <v>793</v>
      </c>
      <c r="K128" s="333"/>
    </row>
    <row r="129" spans="2:11" ht="15" customHeight="1">
      <c r="B129" s="331"/>
      <c r="C129" s="289" t="s">
        <v>753</v>
      </c>
      <c r="D129" s="289"/>
      <c r="E129" s="289"/>
      <c r="F129" s="311" t="s">
        <v>748</v>
      </c>
      <c r="G129" s="289"/>
      <c r="H129" s="289" t="s">
        <v>754</v>
      </c>
      <c r="I129" s="289" t="s">
        <v>744</v>
      </c>
      <c r="J129" s="289">
        <v>15</v>
      </c>
      <c r="K129" s="333"/>
    </row>
    <row r="130" spans="2:11" ht="15" customHeight="1">
      <c r="B130" s="331"/>
      <c r="C130" s="313" t="s">
        <v>755</v>
      </c>
      <c r="D130" s="313"/>
      <c r="E130" s="313"/>
      <c r="F130" s="314" t="s">
        <v>748</v>
      </c>
      <c r="G130" s="313"/>
      <c r="H130" s="313" t="s">
        <v>756</v>
      </c>
      <c r="I130" s="313" t="s">
        <v>744</v>
      </c>
      <c r="J130" s="313">
        <v>15</v>
      </c>
      <c r="K130" s="333"/>
    </row>
    <row r="131" spans="2:11" ht="15" customHeight="1">
      <c r="B131" s="331"/>
      <c r="C131" s="313" t="s">
        <v>757</v>
      </c>
      <c r="D131" s="313"/>
      <c r="E131" s="313"/>
      <c r="F131" s="314" t="s">
        <v>748</v>
      </c>
      <c r="G131" s="313"/>
      <c r="H131" s="313" t="s">
        <v>758</v>
      </c>
      <c r="I131" s="313" t="s">
        <v>744</v>
      </c>
      <c r="J131" s="313">
        <v>20</v>
      </c>
      <c r="K131" s="333"/>
    </row>
    <row r="132" spans="2:11" ht="15" customHeight="1">
      <c r="B132" s="331"/>
      <c r="C132" s="313" t="s">
        <v>759</v>
      </c>
      <c r="D132" s="313"/>
      <c r="E132" s="313"/>
      <c r="F132" s="314" t="s">
        <v>748</v>
      </c>
      <c r="G132" s="313"/>
      <c r="H132" s="313" t="s">
        <v>760</v>
      </c>
      <c r="I132" s="313" t="s">
        <v>744</v>
      </c>
      <c r="J132" s="313">
        <v>20</v>
      </c>
      <c r="K132" s="333"/>
    </row>
    <row r="133" spans="2:11" ht="15" customHeight="1">
      <c r="B133" s="331"/>
      <c r="C133" s="289" t="s">
        <v>747</v>
      </c>
      <c r="D133" s="289"/>
      <c r="E133" s="289"/>
      <c r="F133" s="311" t="s">
        <v>748</v>
      </c>
      <c r="G133" s="289"/>
      <c r="H133" s="289" t="s">
        <v>782</v>
      </c>
      <c r="I133" s="289" t="s">
        <v>744</v>
      </c>
      <c r="J133" s="289">
        <v>50</v>
      </c>
      <c r="K133" s="333"/>
    </row>
    <row r="134" spans="2:11" ht="15" customHeight="1">
      <c r="B134" s="331"/>
      <c r="C134" s="289" t="s">
        <v>761</v>
      </c>
      <c r="D134" s="289"/>
      <c r="E134" s="289"/>
      <c r="F134" s="311" t="s">
        <v>748</v>
      </c>
      <c r="G134" s="289"/>
      <c r="H134" s="289" t="s">
        <v>782</v>
      </c>
      <c r="I134" s="289" t="s">
        <v>744</v>
      </c>
      <c r="J134" s="289">
        <v>50</v>
      </c>
      <c r="K134" s="333"/>
    </row>
    <row r="135" spans="2:11" ht="15" customHeight="1">
      <c r="B135" s="331"/>
      <c r="C135" s="289" t="s">
        <v>767</v>
      </c>
      <c r="D135" s="289"/>
      <c r="E135" s="289"/>
      <c r="F135" s="311" t="s">
        <v>748</v>
      </c>
      <c r="G135" s="289"/>
      <c r="H135" s="289" t="s">
        <v>782</v>
      </c>
      <c r="I135" s="289" t="s">
        <v>744</v>
      </c>
      <c r="J135" s="289">
        <v>50</v>
      </c>
      <c r="K135" s="333"/>
    </row>
    <row r="136" spans="2:11" ht="15" customHeight="1">
      <c r="B136" s="331"/>
      <c r="C136" s="289" t="s">
        <v>769</v>
      </c>
      <c r="D136" s="289"/>
      <c r="E136" s="289"/>
      <c r="F136" s="311" t="s">
        <v>748</v>
      </c>
      <c r="G136" s="289"/>
      <c r="H136" s="289" t="s">
        <v>782</v>
      </c>
      <c r="I136" s="289" t="s">
        <v>744</v>
      </c>
      <c r="J136" s="289">
        <v>50</v>
      </c>
      <c r="K136" s="333"/>
    </row>
    <row r="137" spans="2:11" ht="15" customHeight="1">
      <c r="B137" s="331"/>
      <c r="C137" s="289" t="s">
        <v>770</v>
      </c>
      <c r="D137" s="289"/>
      <c r="E137" s="289"/>
      <c r="F137" s="311" t="s">
        <v>748</v>
      </c>
      <c r="G137" s="289"/>
      <c r="H137" s="289" t="s">
        <v>795</v>
      </c>
      <c r="I137" s="289" t="s">
        <v>744</v>
      </c>
      <c r="J137" s="289">
        <v>255</v>
      </c>
      <c r="K137" s="333"/>
    </row>
    <row r="138" spans="2:11" ht="15" customHeight="1">
      <c r="B138" s="331"/>
      <c r="C138" s="289" t="s">
        <v>772</v>
      </c>
      <c r="D138" s="289"/>
      <c r="E138" s="289"/>
      <c r="F138" s="311" t="s">
        <v>742</v>
      </c>
      <c r="G138" s="289"/>
      <c r="H138" s="289" t="s">
        <v>796</v>
      </c>
      <c r="I138" s="289" t="s">
        <v>774</v>
      </c>
      <c r="J138" s="289"/>
      <c r="K138" s="333"/>
    </row>
    <row r="139" spans="2:11" ht="15" customHeight="1">
      <c r="B139" s="331"/>
      <c r="C139" s="289" t="s">
        <v>775</v>
      </c>
      <c r="D139" s="289"/>
      <c r="E139" s="289"/>
      <c r="F139" s="311" t="s">
        <v>742</v>
      </c>
      <c r="G139" s="289"/>
      <c r="H139" s="289" t="s">
        <v>797</v>
      </c>
      <c r="I139" s="289" t="s">
        <v>777</v>
      </c>
      <c r="J139" s="289"/>
      <c r="K139" s="333"/>
    </row>
    <row r="140" spans="2:11" ht="15" customHeight="1">
      <c r="B140" s="331"/>
      <c r="C140" s="289" t="s">
        <v>778</v>
      </c>
      <c r="D140" s="289"/>
      <c r="E140" s="289"/>
      <c r="F140" s="311" t="s">
        <v>742</v>
      </c>
      <c r="G140" s="289"/>
      <c r="H140" s="289" t="s">
        <v>778</v>
      </c>
      <c r="I140" s="289" t="s">
        <v>777</v>
      </c>
      <c r="J140" s="289"/>
      <c r="K140" s="333"/>
    </row>
    <row r="141" spans="2:11" ht="15" customHeight="1">
      <c r="B141" s="331"/>
      <c r="C141" s="289" t="s">
        <v>41</v>
      </c>
      <c r="D141" s="289"/>
      <c r="E141" s="289"/>
      <c r="F141" s="311" t="s">
        <v>742</v>
      </c>
      <c r="G141" s="289"/>
      <c r="H141" s="289" t="s">
        <v>798</v>
      </c>
      <c r="I141" s="289" t="s">
        <v>777</v>
      </c>
      <c r="J141" s="289"/>
      <c r="K141" s="333"/>
    </row>
    <row r="142" spans="2:11" ht="15" customHeight="1">
      <c r="B142" s="331"/>
      <c r="C142" s="289" t="s">
        <v>799</v>
      </c>
      <c r="D142" s="289"/>
      <c r="E142" s="289"/>
      <c r="F142" s="311" t="s">
        <v>742</v>
      </c>
      <c r="G142" s="289"/>
      <c r="H142" s="289" t="s">
        <v>800</v>
      </c>
      <c r="I142" s="289" t="s">
        <v>777</v>
      </c>
      <c r="J142" s="289"/>
      <c r="K142" s="333"/>
    </row>
    <row r="143" spans="2:1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pans="2:11" ht="18.75" customHeight="1">
      <c r="B144" s="286"/>
      <c r="C144" s="286"/>
      <c r="D144" s="286"/>
      <c r="E144" s="286"/>
      <c r="F144" s="323"/>
      <c r="G144" s="286"/>
      <c r="H144" s="286"/>
      <c r="I144" s="286"/>
      <c r="J144" s="286"/>
      <c r="K144" s="286"/>
    </row>
    <row r="145" spans="2:1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ht="45" customHeight="1">
      <c r="B147" s="301"/>
      <c r="C147" s="302" t="s">
        <v>801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ht="17.25" customHeight="1">
      <c r="B148" s="301"/>
      <c r="C148" s="304" t="s">
        <v>736</v>
      </c>
      <c r="D148" s="304"/>
      <c r="E148" s="304"/>
      <c r="F148" s="304" t="s">
        <v>737</v>
      </c>
      <c r="G148" s="305"/>
      <c r="H148" s="304" t="s">
        <v>57</v>
      </c>
      <c r="I148" s="304" t="s">
        <v>60</v>
      </c>
      <c r="J148" s="304" t="s">
        <v>738</v>
      </c>
      <c r="K148" s="303"/>
    </row>
    <row r="149" spans="2:11" ht="17.25" customHeight="1">
      <c r="B149" s="301"/>
      <c r="C149" s="306" t="s">
        <v>739</v>
      </c>
      <c r="D149" s="306"/>
      <c r="E149" s="306"/>
      <c r="F149" s="307" t="s">
        <v>740</v>
      </c>
      <c r="G149" s="308"/>
      <c r="H149" s="306"/>
      <c r="I149" s="306"/>
      <c r="J149" s="306" t="s">
        <v>741</v>
      </c>
      <c r="K149" s="303"/>
    </row>
    <row r="150" spans="2:11" ht="5.25" customHeight="1">
      <c r="B150" s="312"/>
      <c r="C150" s="309"/>
      <c r="D150" s="309"/>
      <c r="E150" s="309"/>
      <c r="F150" s="309"/>
      <c r="G150" s="310"/>
      <c r="H150" s="309"/>
      <c r="I150" s="309"/>
      <c r="J150" s="309"/>
      <c r="K150" s="333"/>
    </row>
    <row r="151" spans="2:11" ht="15" customHeight="1">
      <c r="B151" s="312"/>
      <c r="C151" s="337" t="s">
        <v>745</v>
      </c>
      <c r="D151" s="289"/>
      <c r="E151" s="289"/>
      <c r="F151" s="338" t="s">
        <v>742</v>
      </c>
      <c r="G151" s="289"/>
      <c r="H151" s="337" t="s">
        <v>782</v>
      </c>
      <c r="I151" s="337" t="s">
        <v>744</v>
      </c>
      <c r="J151" s="337">
        <v>120</v>
      </c>
      <c r="K151" s="333"/>
    </row>
    <row r="152" spans="2:11" ht="15" customHeight="1">
      <c r="B152" s="312"/>
      <c r="C152" s="337" t="s">
        <v>791</v>
      </c>
      <c r="D152" s="289"/>
      <c r="E152" s="289"/>
      <c r="F152" s="338" t="s">
        <v>742</v>
      </c>
      <c r="G152" s="289"/>
      <c r="H152" s="337" t="s">
        <v>802</v>
      </c>
      <c r="I152" s="337" t="s">
        <v>744</v>
      </c>
      <c r="J152" s="337" t="s">
        <v>793</v>
      </c>
      <c r="K152" s="333"/>
    </row>
    <row r="153" spans="2:11" ht="15" customHeight="1">
      <c r="B153" s="312"/>
      <c r="C153" s="337" t="s">
        <v>690</v>
      </c>
      <c r="D153" s="289"/>
      <c r="E153" s="289"/>
      <c r="F153" s="338" t="s">
        <v>742</v>
      </c>
      <c r="G153" s="289"/>
      <c r="H153" s="337" t="s">
        <v>803</v>
      </c>
      <c r="I153" s="337" t="s">
        <v>744</v>
      </c>
      <c r="J153" s="337" t="s">
        <v>793</v>
      </c>
      <c r="K153" s="333"/>
    </row>
    <row r="154" spans="2:11" ht="15" customHeight="1">
      <c r="B154" s="312"/>
      <c r="C154" s="337" t="s">
        <v>747</v>
      </c>
      <c r="D154" s="289"/>
      <c r="E154" s="289"/>
      <c r="F154" s="338" t="s">
        <v>748</v>
      </c>
      <c r="G154" s="289"/>
      <c r="H154" s="337" t="s">
        <v>782</v>
      </c>
      <c r="I154" s="337" t="s">
        <v>744</v>
      </c>
      <c r="J154" s="337">
        <v>50</v>
      </c>
      <c r="K154" s="333"/>
    </row>
    <row r="155" spans="2:11" ht="15" customHeight="1">
      <c r="B155" s="312"/>
      <c r="C155" s="337" t="s">
        <v>750</v>
      </c>
      <c r="D155" s="289"/>
      <c r="E155" s="289"/>
      <c r="F155" s="338" t="s">
        <v>742</v>
      </c>
      <c r="G155" s="289"/>
      <c r="H155" s="337" t="s">
        <v>782</v>
      </c>
      <c r="I155" s="337" t="s">
        <v>752</v>
      </c>
      <c r="J155" s="337"/>
      <c r="K155" s="333"/>
    </row>
    <row r="156" spans="2:11" ht="15" customHeight="1">
      <c r="B156" s="312"/>
      <c r="C156" s="337" t="s">
        <v>761</v>
      </c>
      <c r="D156" s="289"/>
      <c r="E156" s="289"/>
      <c r="F156" s="338" t="s">
        <v>748</v>
      </c>
      <c r="G156" s="289"/>
      <c r="H156" s="337" t="s">
        <v>782</v>
      </c>
      <c r="I156" s="337" t="s">
        <v>744</v>
      </c>
      <c r="J156" s="337">
        <v>50</v>
      </c>
      <c r="K156" s="333"/>
    </row>
    <row r="157" spans="2:11" ht="15" customHeight="1">
      <c r="B157" s="312"/>
      <c r="C157" s="337" t="s">
        <v>769</v>
      </c>
      <c r="D157" s="289"/>
      <c r="E157" s="289"/>
      <c r="F157" s="338" t="s">
        <v>748</v>
      </c>
      <c r="G157" s="289"/>
      <c r="H157" s="337" t="s">
        <v>782</v>
      </c>
      <c r="I157" s="337" t="s">
        <v>744</v>
      </c>
      <c r="J157" s="337">
        <v>50</v>
      </c>
      <c r="K157" s="333"/>
    </row>
    <row r="158" spans="2:11" ht="15" customHeight="1">
      <c r="B158" s="312"/>
      <c r="C158" s="337" t="s">
        <v>767</v>
      </c>
      <c r="D158" s="289"/>
      <c r="E158" s="289"/>
      <c r="F158" s="338" t="s">
        <v>748</v>
      </c>
      <c r="G158" s="289"/>
      <c r="H158" s="337" t="s">
        <v>782</v>
      </c>
      <c r="I158" s="337" t="s">
        <v>744</v>
      </c>
      <c r="J158" s="337">
        <v>50</v>
      </c>
      <c r="K158" s="333"/>
    </row>
    <row r="159" spans="2:11" ht="15" customHeight="1">
      <c r="B159" s="312"/>
      <c r="C159" s="337" t="s">
        <v>92</v>
      </c>
      <c r="D159" s="289"/>
      <c r="E159" s="289"/>
      <c r="F159" s="338" t="s">
        <v>742</v>
      </c>
      <c r="G159" s="289"/>
      <c r="H159" s="337" t="s">
        <v>804</v>
      </c>
      <c r="I159" s="337" t="s">
        <v>744</v>
      </c>
      <c r="J159" s="337" t="s">
        <v>805</v>
      </c>
      <c r="K159" s="333"/>
    </row>
    <row r="160" spans="2:11" ht="15" customHeight="1">
      <c r="B160" s="312"/>
      <c r="C160" s="337" t="s">
        <v>806</v>
      </c>
      <c r="D160" s="289"/>
      <c r="E160" s="289"/>
      <c r="F160" s="338" t="s">
        <v>742</v>
      </c>
      <c r="G160" s="289"/>
      <c r="H160" s="337" t="s">
        <v>807</v>
      </c>
      <c r="I160" s="337" t="s">
        <v>777</v>
      </c>
      <c r="J160" s="337"/>
      <c r="K160" s="333"/>
    </row>
    <row r="161" spans="2:11" ht="15" customHeight="1">
      <c r="B161" s="339"/>
      <c r="C161" s="321"/>
      <c r="D161" s="321"/>
      <c r="E161" s="321"/>
      <c r="F161" s="321"/>
      <c r="G161" s="321"/>
      <c r="H161" s="321"/>
      <c r="I161" s="321"/>
      <c r="J161" s="321"/>
      <c r="K161" s="340"/>
    </row>
    <row r="162" spans="2:11" ht="18.75" customHeight="1">
      <c r="B162" s="286"/>
      <c r="C162" s="289"/>
      <c r="D162" s="289"/>
      <c r="E162" s="289"/>
      <c r="F162" s="311"/>
      <c r="G162" s="289"/>
      <c r="H162" s="289"/>
      <c r="I162" s="289"/>
      <c r="J162" s="289"/>
      <c r="K162" s="286"/>
    </row>
    <row r="163" spans="2:1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ht="45" customHeight="1">
      <c r="B165" s="279"/>
      <c r="C165" s="280" t="s">
        <v>808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ht="17.25" customHeight="1">
      <c r="B166" s="279"/>
      <c r="C166" s="304" t="s">
        <v>736</v>
      </c>
      <c r="D166" s="304"/>
      <c r="E166" s="304"/>
      <c r="F166" s="304" t="s">
        <v>737</v>
      </c>
      <c r="G166" s="341"/>
      <c r="H166" s="342" t="s">
        <v>57</v>
      </c>
      <c r="I166" s="342" t="s">
        <v>60</v>
      </c>
      <c r="J166" s="304" t="s">
        <v>738</v>
      </c>
      <c r="K166" s="281"/>
    </row>
    <row r="167" spans="2:11" ht="17.25" customHeight="1">
      <c r="B167" s="282"/>
      <c r="C167" s="306" t="s">
        <v>739</v>
      </c>
      <c r="D167" s="306"/>
      <c r="E167" s="306"/>
      <c r="F167" s="307" t="s">
        <v>740</v>
      </c>
      <c r="G167" s="343"/>
      <c r="H167" s="344"/>
      <c r="I167" s="344"/>
      <c r="J167" s="306" t="s">
        <v>741</v>
      </c>
      <c r="K167" s="284"/>
    </row>
    <row r="168" spans="2:11" ht="5.25" customHeight="1">
      <c r="B168" s="312"/>
      <c r="C168" s="309"/>
      <c r="D168" s="309"/>
      <c r="E168" s="309"/>
      <c r="F168" s="309"/>
      <c r="G168" s="310"/>
      <c r="H168" s="309"/>
      <c r="I168" s="309"/>
      <c r="J168" s="309"/>
      <c r="K168" s="333"/>
    </row>
    <row r="169" spans="2:11" ht="15" customHeight="1">
      <c r="B169" s="312"/>
      <c r="C169" s="289" t="s">
        <v>745</v>
      </c>
      <c r="D169" s="289"/>
      <c r="E169" s="289"/>
      <c r="F169" s="311" t="s">
        <v>742</v>
      </c>
      <c r="G169" s="289"/>
      <c r="H169" s="289" t="s">
        <v>782</v>
      </c>
      <c r="I169" s="289" t="s">
        <v>744</v>
      </c>
      <c r="J169" s="289">
        <v>120</v>
      </c>
      <c r="K169" s="333"/>
    </row>
    <row r="170" spans="2:11" ht="15" customHeight="1">
      <c r="B170" s="312"/>
      <c r="C170" s="289" t="s">
        <v>791</v>
      </c>
      <c r="D170" s="289"/>
      <c r="E170" s="289"/>
      <c r="F170" s="311" t="s">
        <v>742</v>
      </c>
      <c r="G170" s="289"/>
      <c r="H170" s="289" t="s">
        <v>792</v>
      </c>
      <c r="I170" s="289" t="s">
        <v>744</v>
      </c>
      <c r="J170" s="289" t="s">
        <v>793</v>
      </c>
      <c r="K170" s="333"/>
    </row>
    <row r="171" spans="2:11" ht="15" customHeight="1">
      <c r="B171" s="312"/>
      <c r="C171" s="289" t="s">
        <v>690</v>
      </c>
      <c r="D171" s="289"/>
      <c r="E171" s="289"/>
      <c r="F171" s="311" t="s">
        <v>742</v>
      </c>
      <c r="G171" s="289"/>
      <c r="H171" s="289" t="s">
        <v>809</v>
      </c>
      <c r="I171" s="289" t="s">
        <v>744</v>
      </c>
      <c r="J171" s="289" t="s">
        <v>793</v>
      </c>
      <c r="K171" s="333"/>
    </row>
    <row r="172" spans="2:11" ht="15" customHeight="1">
      <c r="B172" s="312"/>
      <c r="C172" s="289" t="s">
        <v>747</v>
      </c>
      <c r="D172" s="289"/>
      <c r="E172" s="289"/>
      <c r="F172" s="311" t="s">
        <v>748</v>
      </c>
      <c r="G172" s="289"/>
      <c r="H172" s="289" t="s">
        <v>809</v>
      </c>
      <c r="I172" s="289" t="s">
        <v>744</v>
      </c>
      <c r="J172" s="289">
        <v>50</v>
      </c>
      <c r="K172" s="333"/>
    </row>
    <row r="173" spans="2:11" ht="15" customHeight="1">
      <c r="B173" s="312"/>
      <c r="C173" s="289" t="s">
        <v>750</v>
      </c>
      <c r="D173" s="289"/>
      <c r="E173" s="289"/>
      <c r="F173" s="311" t="s">
        <v>742</v>
      </c>
      <c r="G173" s="289"/>
      <c r="H173" s="289" t="s">
        <v>809</v>
      </c>
      <c r="I173" s="289" t="s">
        <v>752</v>
      </c>
      <c r="J173" s="289"/>
      <c r="K173" s="333"/>
    </row>
    <row r="174" spans="2:11" ht="15" customHeight="1">
      <c r="B174" s="312"/>
      <c r="C174" s="289" t="s">
        <v>761</v>
      </c>
      <c r="D174" s="289"/>
      <c r="E174" s="289"/>
      <c r="F174" s="311" t="s">
        <v>748</v>
      </c>
      <c r="G174" s="289"/>
      <c r="H174" s="289" t="s">
        <v>809</v>
      </c>
      <c r="I174" s="289" t="s">
        <v>744</v>
      </c>
      <c r="J174" s="289">
        <v>50</v>
      </c>
      <c r="K174" s="333"/>
    </row>
    <row r="175" spans="2:11" ht="15" customHeight="1">
      <c r="B175" s="312"/>
      <c r="C175" s="289" t="s">
        <v>769</v>
      </c>
      <c r="D175" s="289"/>
      <c r="E175" s="289"/>
      <c r="F175" s="311" t="s">
        <v>748</v>
      </c>
      <c r="G175" s="289"/>
      <c r="H175" s="289" t="s">
        <v>809</v>
      </c>
      <c r="I175" s="289" t="s">
        <v>744</v>
      </c>
      <c r="J175" s="289">
        <v>50</v>
      </c>
      <c r="K175" s="333"/>
    </row>
    <row r="176" spans="2:11" ht="15" customHeight="1">
      <c r="B176" s="312"/>
      <c r="C176" s="289" t="s">
        <v>767</v>
      </c>
      <c r="D176" s="289"/>
      <c r="E176" s="289"/>
      <c r="F176" s="311" t="s">
        <v>748</v>
      </c>
      <c r="G176" s="289"/>
      <c r="H176" s="289" t="s">
        <v>809</v>
      </c>
      <c r="I176" s="289" t="s">
        <v>744</v>
      </c>
      <c r="J176" s="289">
        <v>50</v>
      </c>
      <c r="K176" s="333"/>
    </row>
    <row r="177" spans="2:11" ht="15" customHeight="1">
      <c r="B177" s="312"/>
      <c r="C177" s="289" t="s">
        <v>114</v>
      </c>
      <c r="D177" s="289"/>
      <c r="E177" s="289"/>
      <c r="F177" s="311" t="s">
        <v>742</v>
      </c>
      <c r="G177" s="289"/>
      <c r="H177" s="289" t="s">
        <v>810</v>
      </c>
      <c r="I177" s="289" t="s">
        <v>811</v>
      </c>
      <c r="J177" s="289"/>
      <c r="K177" s="333"/>
    </row>
    <row r="178" spans="2:11" ht="15" customHeight="1">
      <c r="B178" s="312"/>
      <c r="C178" s="289" t="s">
        <v>60</v>
      </c>
      <c r="D178" s="289"/>
      <c r="E178" s="289"/>
      <c r="F178" s="311" t="s">
        <v>742</v>
      </c>
      <c r="G178" s="289"/>
      <c r="H178" s="289" t="s">
        <v>812</v>
      </c>
      <c r="I178" s="289" t="s">
        <v>813</v>
      </c>
      <c r="J178" s="289">
        <v>1</v>
      </c>
      <c r="K178" s="333"/>
    </row>
    <row r="179" spans="2:11" ht="15" customHeight="1">
      <c r="B179" s="312"/>
      <c r="C179" s="289" t="s">
        <v>56</v>
      </c>
      <c r="D179" s="289"/>
      <c r="E179" s="289"/>
      <c r="F179" s="311" t="s">
        <v>742</v>
      </c>
      <c r="G179" s="289"/>
      <c r="H179" s="289" t="s">
        <v>814</v>
      </c>
      <c r="I179" s="289" t="s">
        <v>744</v>
      </c>
      <c r="J179" s="289">
        <v>20</v>
      </c>
      <c r="K179" s="333"/>
    </row>
    <row r="180" spans="2:11" ht="15" customHeight="1">
      <c r="B180" s="312"/>
      <c r="C180" s="289" t="s">
        <v>57</v>
      </c>
      <c r="D180" s="289"/>
      <c r="E180" s="289"/>
      <c r="F180" s="311" t="s">
        <v>742</v>
      </c>
      <c r="G180" s="289"/>
      <c r="H180" s="289" t="s">
        <v>815</v>
      </c>
      <c r="I180" s="289" t="s">
        <v>744</v>
      </c>
      <c r="J180" s="289">
        <v>255</v>
      </c>
      <c r="K180" s="333"/>
    </row>
    <row r="181" spans="2:11" ht="15" customHeight="1">
      <c r="B181" s="312"/>
      <c r="C181" s="289" t="s">
        <v>115</v>
      </c>
      <c r="D181" s="289"/>
      <c r="E181" s="289"/>
      <c r="F181" s="311" t="s">
        <v>742</v>
      </c>
      <c r="G181" s="289"/>
      <c r="H181" s="289" t="s">
        <v>706</v>
      </c>
      <c r="I181" s="289" t="s">
        <v>744</v>
      </c>
      <c r="J181" s="289">
        <v>10</v>
      </c>
      <c r="K181" s="333"/>
    </row>
    <row r="182" spans="2:11" ht="15" customHeight="1">
      <c r="B182" s="312"/>
      <c r="C182" s="289" t="s">
        <v>116</v>
      </c>
      <c r="D182" s="289"/>
      <c r="E182" s="289"/>
      <c r="F182" s="311" t="s">
        <v>742</v>
      </c>
      <c r="G182" s="289"/>
      <c r="H182" s="289" t="s">
        <v>816</v>
      </c>
      <c r="I182" s="289" t="s">
        <v>777</v>
      </c>
      <c r="J182" s="289"/>
      <c r="K182" s="333"/>
    </row>
    <row r="183" spans="2:11" ht="15" customHeight="1">
      <c r="B183" s="312"/>
      <c r="C183" s="289" t="s">
        <v>817</v>
      </c>
      <c r="D183" s="289"/>
      <c r="E183" s="289"/>
      <c r="F183" s="311" t="s">
        <v>742</v>
      </c>
      <c r="G183" s="289"/>
      <c r="H183" s="289" t="s">
        <v>818</v>
      </c>
      <c r="I183" s="289" t="s">
        <v>777</v>
      </c>
      <c r="J183" s="289"/>
      <c r="K183" s="333"/>
    </row>
    <row r="184" spans="2:11" ht="15" customHeight="1">
      <c r="B184" s="312"/>
      <c r="C184" s="289" t="s">
        <v>806</v>
      </c>
      <c r="D184" s="289"/>
      <c r="E184" s="289"/>
      <c r="F184" s="311" t="s">
        <v>742</v>
      </c>
      <c r="G184" s="289"/>
      <c r="H184" s="289" t="s">
        <v>819</v>
      </c>
      <c r="I184" s="289" t="s">
        <v>777</v>
      </c>
      <c r="J184" s="289"/>
      <c r="K184" s="333"/>
    </row>
    <row r="185" spans="2:11" ht="15" customHeight="1">
      <c r="B185" s="312"/>
      <c r="C185" s="289" t="s">
        <v>118</v>
      </c>
      <c r="D185" s="289"/>
      <c r="E185" s="289"/>
      <c r="F185" s="311" t="s">
        <v>748</v>
      </c>
      <c r="G185" s="289"/>
      <c r="H185" s="289" t="s">
        <v>820</v>
      </c>
      <c r="I185" s="289" t="s">
        <v>744</v>
      </c>
      <c r="J185" s="289">
        <v>50</v>
      </c>
      <c r="K185" s="333"/>
    </row>
    <row r="186" spans="2:11" ht="15" customHeight="1">
      <c r="B186" s="312"/>
      <c r="C186" s="289" t="s">
        <v>821</v>
      </c>
      <c r="D186" s="289"/>
      <c r="E186" s="289"/>
      <c r="F186" s="311" t="s">
        <v>748</v>
      </c>
      <c r="G186" s="289"/>
      <c r="H186" s="289" t="s">
        <v>822</v>
      </c>
      <c r="I186" s="289" t="s">
        <v>823</v>
      </c>
      <c r="J186" s="289"/>
      <c r="K186" s="333"/>
    </row>
    <row r="187" spans="2:11" ht="15" customHeight="1">
      <c r="B187" s="312"/>
      <c r="C187" s="289" t="s">
        <v>824</v>
      </c>
      <c r="D187" s="289"/>
      <c r="E187" s="289"/>
      <c r="F187" s="311" t="s">
        <v>748</v>
      </c>
      <c r="G187" s="289"/>
      <c r="H187" s="289" t="s">
        <v>825</v>
      </c>
      <c r="I187" s="289" t="s">
        <v>823</v>
      </c>
      <c r="J187" s="289"/>
      <c r="K187" s="333"/>
    </row>
    <row r="188" spans="2:11" ht="15" customHeight="1">
      <c r="B188" s="312"/>
      <c r="C188" s="289" t="s">
        <v>826</v>
      </c>
      <c r="D188" s="289"/>
      <c r="E188" s="289"/>
      <c r="F188" s="311" t="s">
        <v>748</v>
      </c>
      <c r="G188" s="289"/>
      <c r="H188" s="289" t="s">
        <v>827</v>
      </c>
      <c r="I188" s="289" t="s">
        <v>823</v>
      </c>
      <c r="J188" s="289"/>
      <c r="K188" s="333"/>
    </row>
    <row r="189" spans="2:11" ht="15" customHeight="1">
      <c r="B189" s="312"/>
      <c r="C189" s="345" t="s">
        <v>828</v>
      </c>
      <c r="D189" s="289"/>
      <c r="E189" s="289"/>
      <c r="F189" s="311" t="s">
        <v>748</v>
      </c>
      <c r="G189" s="289"/>
      <c r="H189" s="289" t="s">
        <v>829</v>
      </c>
      <c r="I189" s="289" t="s">
        <v>830</v>
      </c>
      <c r="J189" s="346" t="s">
        <v>831</v>
      </c>
      <c r="K189" s="333"/>
    </row>
    <row r="190" spans="2:11" ht="15" customHeight="1">
      <c r="B190" s="312"/>
      <c r="C190" s="296" t="s">
        <v>45</v>
      </c>
      <c r="D190" s="289"/>
      <c r="E190" s="289"/>
      <c r="F190" s="311" t="s">
        <v>742</v>
      </c>
      <c r="G190" s="289"/>
      <c r="H190" s="286" t="s">
        <v>832</v>
      </c>
      <c r="I190" s="289" t="s">
        <v>833</v>
      </c>
      <c r="J190" s="289"/>
      <c r="K190" s="333"/>
    </row>
    <row r="191" spans="2:11" ht="15" customHeight="1">
      <c r="B191" s="312"/>
      <c r="C191" s="296" t="s">
        <v>834</v>
      </c>
      <c r="D191" s="289"/>
      <c r="E191" s="289"/>
      <c r="F191" s="311" t="s">
        <v>742</v>
      </c>
      <c r="G191" s="289"/>
      <c r="H191" s="289" t="s">
        <v>835</v>
      </c>
      <c r="I191" s="289" t="s">
        <v>777</v>
      </c>
      <c r="J191" s="289"/>
      <c r="K191" s="333"/>
    </row>
    <row r="192" spans="2:11" ht="15" customHeight="1">
      <c r="B192" s="312"/>
      <c r="C192" s="296" t="s">
        <v>836</v>
      </c>
      <c r="D192" s="289"/>
      <c r="E192" s="289"/>
      <c r="F192" s="311" t="s">
        <v>742</v>
      </c>
      <c r="G192" s="289"/>
      <c r="H192" s="289" t="s">
        <v>837</v>
      </c>
      <c r="I192" s="289" t="s">
        <v>777</v>
      </c>
      <c r="J192" s="289"/>
      <c r="K192" s="333"/>
    </row>
    <row r="193" spans="2:11" ht="15" customHeight="1">
      <c r="B193" s="312"/>
      <c r="C193" s="296" t="s">
        <v>838</v>
      </c>
      <c r="D193" s="289"/>
      <c r="E193" s="289"/>
      <c r="F193" s="311" t="s">
        <v>748</v>
      </c>
      <c r="G193" s="289"/>
      <c r="H193" s="289" t="s">
        <v>839</v>
      </c>
      <c r="I193" s="289" t="s">
        <v>777</v>
      </c>
      <c r="J193" s="289"/>
      <c r="K193" s="333"/>
    </row>
    <row r="194" spans="2:11" ht="15" customHeight="1">
      <c r="B194" s="339"/>
      <c r="C194" s="347"/>
      <c r="D194" s="321"/>
      <c r="E194" s="321"/>
      <c r="F194" s="321"/>
      <c r="G194" s="321"/>
      <c r="H194" s="321"/>
      <c r="I194" s="321"/>
      <c r="J194" s="321"/>
      <c r="K194" s="340"/>
    </row>
    <row r="195" spans="2:11" ht="18.75" customHeight="1">
      <c r="B195" s="286"/>
      <c r="C195" s="289"/>
      <c r="D195" s="289"/>
      <c r="E195" s="289"/>
      <c r="F195" s="311"/>
      <c r="G195" s="289"/>
      <c r="H195" s="289"/>
      <c r="I195" s="289"/>
      <c r="J195" s="289"/>
      <c r="K195" s="286"/>
    </row>
    <row r="196" spans="2:11" ht="18.75" customHeight="1">
      <c r="B196" s="286"/>
      <c r="C196" s="289"/>
      <c r="D196" s="289"/>
      <c r="E196" s="289"/>
      <c r="F196" s="311"/>
      <c r="G196" s="289"/>
      <c r="H196" s="289"/>
      <c r="I196" s="289"/>
      <c r="J196" s="289"/>
      <c r="K196" s="286"/>
    </row>
    <row r="197" spans="2:1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ht="21">
      <c r="B199" s="279"/>
      <c r="C199" s="280" t="s">
        <v>840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ht="25.5" customHeight="1">
      <c r="B200" s="279"/>
      <c r="C200" s="348" t="s">
        <v>841</v>
      </c>
      <c r="D200" s="348"/>
      <c r="E200" s="348"/>
      <c r="F200" s="348" t="s">
        <v>842</v>
      </c>
      <c r="G200" s="349"/>
      <c r="H200" s="348" t="s">
        <v>843</v>
      </c>
      <c r="I200" s="348"/>
      <c r="J200" s="348"/>
      <c r="K200" s="281"/>
    </row>
    <row r="201" spans="2:11" ht="5.25" customHeight="1">
      <c r="B201" s="312"/>
      <c r="C201" s="309"/>
      <c r="D201" s="309"/>
      <c r="E201" s="309"/>
      <c r="F201" s="309"/>
      <c r="G201" s="289"/>
      <c r="H201" s="309"/>
      <c r="I201" s="309"/>
      <c r="J201" s="309"/>
      <c r="K201" s="333"/>
    </row>
    <row r="202" spans="2:11" ht="15" customHeight="1">
      <c r="B202" s="312"/>
      <c r="C202" s="289" t="s">
        <v>833</v>
      </c>
      <c r="D202" s="289"/>
      <c r="E202" s="289"/>
      <c r="F202" s="311" t="s">
        <v>46</v>
      </c>
      <c r="G202" s="289"/>
      <c r="H202" s="289" t="s">
        <v>844</v>
      </c>
      <c r="I202" s="289"/>
      <c r="J202" s="289"/>
      <c r="K202" s="333"/>
    </row>
    <row r="203" spans="2:11" ht="15" customHeight="1">
      <c r="B203" s="312"/>
      <c r="C203" s="318"/>
      <c r="D203" s="289"/>
      <c r="E203" s="289"/>
      <c r="F203" s="311" t="s">
        <v>47</v>
      </c>
      <c r="G203" s="289"/>
      <c r="H203" s="289" t="s">
        <v>845</v>
      </c>
      <c r="I203" s="289"/>
      <c r="J203" s="289"/>
      <c r="K203" s="333"/>
    </row>
    <row r="204" spans="2:11" ht="15" customHeight="1">
      <c r="B204" s="312"/>
      <c r="C204" s="318"/>
      <c r="D204" s="289"/>
      <c r="E204" s="289"/>
      <c r="F204" s="311" t="s">
        <v>50</v>
      </c>
      <c r="G204" s="289"/>
      <c r="H204" s="289" t="s">
        <v>846</v>
      </c>
      <c r="I204" s="289"/>
      <c r="J204" s="289"/>
      <c r="K204" s="333"/>
    </row>
    <row r="205" spans="2:11" ht="15" customHeight="1">
      <c r="B205" s="312"/>
      <c r="C205" s="289"/>
      <c r="D205" s="289"/>
      <c r="E205" s="289"/>
      <c r="F205" s="311" t="s">
        <v>48</v>
      </c>
      <c r="G205" s="289"/>
      <c r="H205" s="289" t="s">
        <v>847</v>
      </c>
      <c r="I205" s="289"/>
      <c r="J205" s="289"/>
      <c r="K205" s="333"/>
    </row>
    <row r="206" spans="2:11" ht="15" customHeight="1">
      <c r="B206" s="312"/>
      <c r="C206" s="289"/>
      <c r="D206" s="289"/>
      <c r="E206" s="289"/>
      <c r="F206" s="311" t="s">
        <v>49</v>
      </c>
      <c r="G206" s="289"/>
      <c r="H206" s="289" t="s">
        <v>848</v>
      </c>
      <c r="I206" s="289"/>
      <c r="J206" s="289"/>
      <c r="K206" s="333"/>
    </row>
    <row r="207" spans="2:11" ht="15" customHeight="1">
      <c r="B207" s="312"/>
      <c r="C207" s="289"/>
      <c r="D207" s="289"/>
      <c r="E207" s="289"/>
      <c r="F207" s="311"/>
      <c r="G207" s="289"/>
      <c r="H207" s="289"/>
      <c r="I207" s="289"/>
      <c r="J207" s="289"/>
      <c r="K207" s="333"/>
    </row>
    <row r="208" spans="2:11" ht="15" customHeight="1">
      <c r="B208" s="312"/>
      <c r="C208" s="289" t="s">
        <v>789</v>
      </c>
      <c r="D208" s="289"/>
      <c r="E208" s="289"/>
      <c r="F208" s="311" t="s">
        <v>81</v>
      </c>
      <c r="G208" s="289"/>
      <c r="H208" s="289" t="s">
        <v>849</v>
      </c>
      <c r="I208" s="289"/>
      <c r="J208" s="289"/>
      <c r="K208" s="333"/>
    </row>
    <row r="209" spans="2:11" ht="15" customHeight="1">
      <c r="B209" s="312"/>
      <c r="C209" s="318"/>
      <c r="D209" s="289"/>
      <c r="E209" s="289"/>
      <c r="F209" s="311" t="s">
        <v>685</v>
      </c>
      <c r="G209" s="289"/>
      <c r="H209" s="289" t="s">
        <v>686</v>
      </c>
      <c r="I209" s="289"/>
      <c r="J209" s="289"/>
      <c r="K209" s="333"/>
    </row>
    <row r="210" spans="2:11" ht="15" customHeight="1">
      <c r="B210" s="312"/>
      <c r="C210" s="289"/>
      <c r="D210" s="289"/>
      <c r="E210" s="289"/>
      <c r="F210" s="311" t="s">
        <v>683</v>
      </c>
      <c r="G210" s="289"/>
      <c r="H210" s="289" t="s">
        <v>850</v>
      </c>
      <c r="I210" s="289"/>
      <c r="J210" s="289"/>
      <c r="K210" s="333"/>
    </row>
    <row r="211" spans="2:11" ht="15" customHeight="1">
      <c r="B211" s="350"/>
      <c r="C211" s="318"/>
      <c r="D211" s="318"/>
      <c r="E211" s="318"/>
      <c r="F211" s="311" t="s">
        <v>687</v>
      </c>
      <c r="G211" s="296"/>
      <c r="H211" s="337" t="s">
        <v>86</v>
      </c>
      <c r="I211" s="337"/>
      <c r="J211" s="337"/>
      <c r="K211" s="351"/>
    </row>
    <row r="212" spans="2:11" ht="15" customHeight="1">
      <c r="B212" s="350"/>
      <c r="C212" s="318"/>
      <c r="D212" s="318"/>
      <c r="E212" s="318"/>
      <c r="F212" s="311" t="s">
        <v>688</v>
      </c>
      <c r="G212" s="296"/>
      <c r="H212" s="337" t="s">
        <v>851</v>
      </c>
      <c r="I212" s="337"/>
      <c r="J212" s="337"/>
      <c r="K212" s="351"/>
    </row>
    <row r="213" spans="2:11" ht="15" customHeight="1">
      <c r="B213" s="350"/>
      <c r="C213" s="318"/>
      <c r="D213" s="318"/>
      <c r="E213" s="318"/>
      <c r="F213" s="352"/>
      <c r="G213" s="296"/>
      <c r="H213" s="353"/>
      <c r="I213" s="353"/>
      <c r="J213" s="353"/>
      <c r="K213" s="351"/>
    </row>
    <row r="214" spans="2:11" ht="15" customHeight="1">
      <c r="B214" s="350"/>
      <c r="C214" s="289" t="s">
        <v>813</v>
      </c>
      <c r="D214" s="318"/>
      <c r="E214" s="318"/>
      <c r="F214" s="311">
        <v>1</v>
      </c>
      <c r="G214" s="296"/>
      <c r="H214" s="337" t="s">
        <v>852</v>
      </c>
      <c r="I214" s="337"/>
      <c r="J214" s="337"/>
      <c r="K214" s="351"/>
    </row>
    <row r="215" spans="2:11" ht="15" customHeight="1">
      <c r="B215" s="350"/>
      <c r="C215" s="318"/>
      <c r="D215" s="318"/>
      <c r="E215" s="318"/>
      <c r="F215" s="311">
        <v>2</v>
      </c>
      <c r="G215" s="296"/>
      <c r="H215" s="337" t="s">
        <v>853</v>
      </c>
      <c r="I215" s="337"/>
      <c r="J215" s="337"/>
      <c r="K215" s="351"/>
    </row>
    <row r="216" spans="2:11" ht="15" customHeight="1">
      <c r="B216" s="350"/>
      <c r="C216" s="318"/>
      <c r="D216" s="318"/>
      <c r="E216" s="318"/>
      <c r="F216" s="311">
        <v>3</v>
      </c>
      <c r="G216" s="296"/>
      <c r="H216" s="337" t="s">
        <v>854</v>
      </c>
      <c r="I216" s="337"/>
      <c r="J216" s="337"/>
      <c r="K216" s="351"/>
    </row>
    <row r="217" spans="2:11" ht="15" customHeight="1">
      <c r="B217" s="350"/>
      <c r="C217" s="318"/>
      <c r="D217" s="318"/>
      <c r="E217" s="318"/>
      <c r="F217" s="311">
        <v>4</v>
      </c>
      <c r="G217" s="296"/>
      <c r="H217" s="337" t="s">
        <v>855</v>
      </c>
      <c r="I217" s="337"/>
      <c r="J217" s="337"/>
      <c r="K217" s="351"/>
    </row>
    <row r="218" spans="2:11" ht="12.75" customHeight="1">
      <c r="B218" s="354"/>
      <c r="C218" s="355"/>
      <c r="D218" s="355"/>
      <c r="E218" s="355"/>
      <c r="F218" s="355"/>
      <c r="G218" s="355"/>
      <c r="H218" s="355"/>
      <c r="I218" s="355"/>
      <c r="J218" s="355"/>
      <c r="K218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Walach</dc:creator>
  <cp:keywords/>
  <dc:description/>
  <cp:lastModifiedBy>Marian Walach</cp:lastModifiedBy>
  <dcterms:created xsi:type="dcterms:W3CDTF">2019-07-11T11:00:14Z</dcterms:created>
  <dcterms:modified xsi:type="dcterms:W3CDTF">2019-07-11T11:00:16Z</dcterms:modified>
  <cp:category/>
  <cp:version/>
  <cp:contentType/>
  <cp:contentStatus/>
</cp:coreProperties>
</file>